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JamCarter\Downloads\"/>
    </mc:Choice>
  </mc:AlternateContent>
  <xr:revisionPtr revIDLastSave="0" documentId="13_ncr:1_{F5A5D70C-1875-465D-B5B9-575E8971ADB7}" xr6:coauthVersionLast="47" xr6:coauthVersionMax="47" xr10:uidLastSave="{00000000-0000-0000-0000-000000000000}"/>
  <bookViews>
    <workbookView xWindow="-110" yWindow="-110" windowWidth="19420" windowHeight="12220" xr2:uid="{2B306809-10AC-4700-9DC7-2406768DA5CF}"/>
  </bookViews>
  <sheets>
    <sheet name="Methodology" sheetId="4" r:id="rId1"/>
    <sheet name="Table" sheetId="3" r:id="rId2"/>
    <sheet name="A14 (2)" sheetId="2" state="hidden" r:id="rId3"/>
  </sheets>
  <externalReferences>
    <externalReference r:id="rId4"/>
  </externalReferences>
  <definedNames>
    <definedName name="_1_3">#REF!</definedName>
    <definedName name="_1_3_b9">#REF!</definedName>
    <definedName name="_2_4">[1]Tab1_21!$A$1:$N$1</definedName>
    <definedName name="_LINDA">#REF!</definedName>
    <definedName name="_LINDA_B9">#REF!</definedName>
    <definedName name="_Tab1">#REF!</definedName>
    <definedName name="_Tab1_B9">#REF!</definedName>
    <definedName name="_Tab10">#REF!</definedName>
    <definedName name="_Tab10_B9">#REF!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2">#REF!</definedName>
    <definedName name="_Tab3">#REF!</definedName>
    <definedName name="_Tab4">#REF!</definedName>
    <definedName name="_Tab5">#REF!</definedName>
    <definedName name="_Tab6">#REF!</definedName>
    <definedName name="_Tab7">#REF!</definedName>
    <definedName name="_Tab8">#REF!</definedName>
    <definedName name="_Tab9">#REF!</definedName>
    <definedName name="LINDA">#REF!</definedName>
    <definedName name="Tab1b">[1]Tab1_21!$A$1:$N$1</definedName>
    <definedName name="Tab4a_1">#REF!</definedName>
    <definedName name="Tab4a_2">#REF!</definedName>
    <definedName name="Tab4b_1">#REF!</definedName>
    <definedName name="Tab4b_2">#REF!</definedName>
    <definedName name="Tab4c">#REF!</definedName>
    <definedName name="Table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2" l="1"/>
  <c r="E23" i="2"/>
  <c r="C23" i="2"/>
  <c r="B23" i="2"/>
  <c r="F21" i="2"/>
  <c r="E21" i="2"/>
  <c r="C21" i="2"/>
  <c r="B21" i="2"/>
  <c r="F13" i="2"/>
  <c r="E13" i="2"/>
  <c r="E5" i="2" s="1"/>
  <c r="C13" i="2"/>
  <c r="B13" i="2"/>
  <c r="B5" i="2"/>
</calcChain>
</file>

<file path=xl/sharedStrings.xml><?xml version="1.0" encoding="utf-8"?>
<sst xmlns="http://schemas.openxmlformats.org/spreadsheetml/2006/main" count="138" uniqueCount="77">
  <si>
    <t>High Mitigation</t>
  </si>
  <si>
    <t>Low Mitigation</t>
  </si>
  <si>
    <t>Difference</t>
  </si>
  <si>
    <t>% Difference</t>
  </si>
  <si>
    <t>Alaska</t>
  </si>
  <si>
    <t>Arizona</t>
  </si>
  <si>
    <t>Arkansas</t>
  </si>
  <si>
    <t>California</t>
  </si>
  <si>
    <t>Colorado</t>
  </si>
  <si>
    <t>Connecticut</t>
  </si>
  <si>
    <t>Delaware</t>
  </si>
  <si>
    <t>District of Columbia</t>
  </si>
  <si>
    <t>Hawaii</t>
  </si>
  <si>
    <t>Idaho</t>
  </si>
  <si>
    <t>Illinois</t>
  </si>
  <si>
    <t>Indiana</t>
  </si>
  <si>
    <t>Iowa</t>
  </si>
  <si>
    <t>Kentucky</t>
  </si>
  <si>
    <t>Louisiana</t>
  </si>
  <si>
    <t>Maine</t>
  </si>
  <si>
    <t>Maryland</t>
  </si>
  <si>
    <t>Massachusetts</t>
  </si>
  <si>
    <t>Michigan</t>
  </si>
  <si>
    <t>Minnesota</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</si>
  <si>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</si>
  <si>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</si>
  <si>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</si>
  <si>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</si>
  <si>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</si>
  <si>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</si>
  <si>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</si>
  <si>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</si>
  <si>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</si>
  <si>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</si>
  <si>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</si>
  <si>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</si>
  <si>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</si>
  <si>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</si>
  <si>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</si>
  <si>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Dakota</t>
  </si>
  <si>
    <t>Utah</t>
  </si>
  <si>
    <t>Vermont</t>
  </si>
  <si>
    <t>Virginia</t>
  </si>
  <si>
    <t>Washington</t>
  </si>
  <si>
    <t>West Virginia</t>
  </si>
  <si>
    <t>Wisconsin</t>
  </si>
  <si>
    <t>Source: The Urban Institute. Health Insurance Policy Simulation Model (HIPSM), 2026.</t>
  </si>
  <si>
    <t>State</t>
  </si>
  <si>
    <t>For Wisconsin, changes are in the waiver enrollment subject to work requirements.</t>
  </si>
  <si>
    <t>Changes in Medicaid Expansion Enrollment Due to OBBBA for People Age 19 to 35 by State in 2028 (Thousands)</t>
  </si>
  <si>
    <t>Total</t>
  </si>
  <si>
    <t xml:space="preserve">Change in Subsidized Marketplace Coverage Under Standard PTCs </t>
  </si>
  <si>
    <t xml:space="preserve">Change in Subsidized Marketplace Coverage Under Standard PTCs and OBBBA Marketplace Provisions </t>
  </si>
  <si>
    <t>Nonexpansion states</t>
  </si>
  <si>
    <t>Alabama</t>
  </si>
  <si>
    <t>Florida</t>
  </si>
  <si>
    <t>Georgia</t>
  </si>
  <si>
    <t>Kansas</t>
  </si>
  <si>
    <t>Mississippi</t>
  </si>
  <si>
    <t>South Carolina</t>
  </si>
  <si>
    <t>Tennessee</t>
  </si>
  <si>
    <t>Texas</t>
  </si>
  <si>
    <t>Wyoming</t>
  </si>
  <si>
    <t>Expansion states</t>
  </si>
  <si>
    <t>*</t>
  </si>
  <si>
    <r>
      <t xml:space="preserve">Source: </t>
    </r>
    <r>
      <rPr>
        <sz val="8"/>
        <rFont val="Lato"/>
        <family val="2"/>
      </rPr>
      <t>Urban Institute, Health Insurance Policy Simulation Model, 2026.</t>
    </r>
  </si>
  <si>
    <t>Number</t>
  </si>
  <si>
    <t>Pct. Change</t>
  </si>
  <si>
    <t>Subsidized Marketplace Coverage of Young Adults Ages 19 to 34 Under Expiration of Enhanced PTCs and OBBBA, Compared with Baseline Scenario, by State, 2028</t>
  </si>
  <si>
    <t>Loss of Enhanced Subsidies and OBBBA Could Cut Young Adults' Subsidized Marketplace Coverage by More than Half</t>
  </si>
  <si>
    <t>This file contains supplemental estimates for:</t>
  </si>
  <si>
    <t>Methodology:</t>
  </si>
  <si>
    <t>Equivalent of Table 1 in "Loss of Enhanced Subsidies and OBBBA Could Cut Young Adults’ Subsidized Marketplace Coverage by More Than Half"</t>
  </si>
  <si>
    <t>Baseline Subsidized Marketplace Coverage Under Enhanced PTCs, No OBBBA</t>
  </si>
  <si>
    <r>
      <rPr>
        <b/>
        <sz val="8"/>
        <rFont val="Lato"/>
        <family val="2"/>
      </rPr>
      <t>Notes: Sum of state values may not add to totals due to rounding protocols and suppressed data.</t>
    </r>
    <r>
      <rPr>
        <sz val="8"/>
        <rFont val="Lato"/>
        <family val="2"/>
      </rPr>
      <t xml:space="preserve"> Notes: PTC = premium tax credit; OBBBA = One Big Beautiful Bill Act (assumes a medium-mitigation scenario for OBBBA Medicaid policies; see Buettgens, Matthew, Michael Karpman, Jennifer M. Haley, Jameson Carter, and Genevieve M. Kenney, Projected Reductions in Medicaid Expansion Enrollment under OBBBA’s Work Requirements and Six-Month Redeterminations: National and State Estimates for 2028, Urban Institute, March 2026 https://www.urban.org/research/publication/projected-reductions-medicaid-expansion-enrollment-under-obbbas-work). * indicates estimate of change is &lt;1,000 or &gt;-1,000 and number and percent change are not shown. Estimates are rounded to the nearest thousand.</t>
    </r>
  </si>
  <si>
    <t>We use the Urban Institute’s Health Insurance Policy Simulation Model to simulate health coverage under several policy scenarios in 2028. We compare the following scenarios: (1) Enhanced premium tax credits (PTCs) had not terminated in 2026, and the One Big Beautiful Bill Act (OBBBA) has not been implemented; (2) enhanced PTCs are not available, and OBBBA has not been implemented; and (3) enhanced PTCs are not available, and OBBBA Marketplace provisions have been implemented. The table shows differences in subsidized Marketplace coverage for people ages 19 to 34 between these scenarios. 
The model is calibrated based on state-specific Medicaid and Marketplace enrollment and costs for early 2026. There is uncertainty in our estimates of the impacts of OBBBA’s Marketplace provisions on enrollment. This is particularly true for changes in PTC eligibility by immigration status, where no public data on the detailed immigration status of Marketplace enrollees with PTCs is available. Coverage losses among lawfully present immigrants may be higher than we simulate. There is also uncertainty in how many people would re-enroll in the absence of automatic enrollment; in the share of people who, when faced with a data match issue (DMI), would pay the full premium until the DMI is resolved; and the extent to which DMIs will be triggered as they are now rather than as proposed by the Notice of Benefit and Payment Parameters issued by the Centers for Medicare &amp; Medicaid Services. In each case, we use the best available evidence to predict behavior. However, our estimates could understate coverage losses depending on how policy changes are implemented, particularly in the first year in which automatic enrollment with advance PTCs is prohibited.
Additional details are available at: 
Buettgens, Matthew, Michael Simpson, Jason Levitis, Fernando Hernandez-Lepe, and Jessica Banthin. 2025. 4.8 Million People Will Lose Coverage in 2026 If Enhanced Premium Tax Credits Expire. Washington, DC: Urban Institute.
Buettgens, Matthew, and Jessica Banthin. 2020. “The Health Insurance Policy Simulation Model for 2020.” Washington, DC: Urban Institute.</t>
  </si>
  <si>
    <t>Changes in Marketplace Coverage for Young Adults Ages 19 to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</si>
</sst>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6" x14ac:knownFonts="1">
    <font>
      <sz val="11"/>
      <name val="Calibri"/>
    </font>
    <font>
      <sz val="11"/>
      <color theme="1"/>
      <name val="Calibri"/>
      <family val="2"/>
      <scheme val="minor"/>
    </font>
    <font>
      <b/>
      <sz val="12"/>
      <name val="Lato"/>
      <family val="2"/>
    </font>
    <font>
      <b/>
      <sz val="9.5"/>
      <name val="Lato"/>
      <family val="2"/>
    </font>
    <font>
      <sz val="9"/>
      <name val="Lato"/>
      <family val="2"/>
    </font>
    <font>
      <sz val="11"/>
      <name val="Calibri"/>
      <family val="2"/>
    </font>
    <font>
      <b/>
      <sz val="10"/>
      <name val="Lato"/>
      <family val="2"/>
    </font>
    <font>
      <sz val="11"/>
      <name val="Lato"/>
      <family val="2"/>
    </font>
    <font>
      <b/>
      <sz val="9"/>
      <name val="Lato"/>
      <family val="2"/>
    </font>
    <font>
      <b/>
      <sz val="8"/>
      <name val="Lato"/>
      <family val="2"/>
    </font>
    <font>
      <sz val="8"/>
      <name val="Lato"/>
      <family val="2"/>
    </font>
    <font>
      <sz val="11"/>
      <color theme="4"/>
      <name val="Calibri"/>
      <family val="2"/>
    </font>
    <font>
      <b/>
      <sz val="11"/>
      <name val="Lato"/>
      <family val="2"/>
    </font>
    <font>
      <sz val="10"/>
      <name val="Lato"/>
      <family val="2"/>
    </font>
    <font>
      <u/>
      <sz val="11"/>
      <color theme="10"/>
      <name val="Calibri"/>
      <family val="2"/>
    </font>
    <font>
      <i/>
      <sz val="10"/>
      <name val="Lato"/>
      <family val="2"/>
    </font>
  </fonts>
  <fills count="2">
    <fill>
      <patternFill patternType="none"/>
    </fill>
    <fill>
      <patternFill patternType="gray125"/>
    </fill>
  </fills>
  <borders count="6">
    <border>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medium">
        <color indexed="64"/>
      </top>
      <bottom style="dotted">
        <color rgb="FFBFBFBF"/>
      </bottom>
      <diagonal/>
    </border>
    <border>
      <left/>
      <right/>
      <top/>
      <bottom style="dotted">
        <color rgb="FFBFBFBF"/>
      </bottom>
      <diagonal/>
    </border>
  </borders>
  <cellStyleXfs count="4">
    <xf numFmtId="0" fontId="0" fillId="0" borderId="0"/>
    <xf numFmtId="9" fontId="1" fillId="0" borderId="0" applyFont="0" applyFill="0" applyBorder="0" applyAlignment="0" applyProtection="0"/>
    <xf numFmtId="0" fontId="5" fillId="0" borderId="0"/>
    <xf numFmtId="0" fontId="14" fillId="0" borderId="0" applyNumberFormat="0" applyFill="0" applyBorder="0" applyAlignment="0" applyProtection="0"/>
  </cellStyleXfs>
  <cellXfs count="56">
    <xf numFmtId="0" fontId="0" fillId="0" borderId="0" xfId="0"/>
    <xf numFmtId="9" fontId="0" fillId="0" borderId="0" xfId="1" applyFont="1"/>
    <xf numFmtId="164" fontId="0" fillId="0" borderId="0" xfId="0" applyNumberFormat="1"/>
    <xf numFmtId="0" fontId="2" fillId="0" borderId="0" xfId="0" applyFont="1"/>
    <xf numFmtId="0" fontId="3" fillId="0" borderId="1" xfId="0" applyFont="1" applyBorder="1"/>
    <xf numFmtId="164" fontId="3" fillId="0" borderId="2" xfId="0" applyNumberFormat="1" applyFont="1" applyBorder="1"/>
    <xf numFmtId="9" fontId="3" fillId="0" borderId="2" xfId="1" applyFont="1" applyBorder="1"/>
    <xf numFmtId="0" fontId="3" fillId="0" borderId="2" xfId="0" applyFont="1" applyBorder="1"/>
    <xf numFmtId="0" fontId="4" fillId="0" borderId="0" xfId="0" applyFont="1"/>
    <xf numFmtId="164" fontId="4" fillId="0" borderId="0" xfId="0" applyNumberFormat="1" applyFont="1"/>
    <xf numFmtId="9" fontId="4" fillId="0" borderId="0" xfId="1" applyFont="1"/>
    <xf numFmtId="164" fontId="3" fillId="0" borderId="0" xfId="0" applyNumberFormat="1" applyFont="1"/>
    <xf numFmtId="9" fontId="3" fillId="0" borderId="0" xfId="1" applyFont="1" applyBorder="1"/>
    <xf numFmtId="0" fontId="3" fillId="0" borderId="0" xfId="0" applyFont="1"/>
    <xf numFmtId="0" fontId="3" fillId="0" borderId="0" xfId="0" applyFont="1" applyAlignment="1">
      <alignment horizontal="left"/>
    </xf>
    <xf numFmtId="0" fontId="6" fillId="0" borderId="0" xfId="2" applyFont="1" applyAlignment="1">
      <alignment vertical="center"/>
    </xf>
    <xf numFmtId="164" fontId="5" fillId="0" borderId="0" xfId="2" applyNumberFormat="1"/>
    <xf numFmtId="0" fontId="5" fillId="0" borderId="0" xfId="2"/>
    <xf numFmtId="164" fontId="3" fillId="0" borderId="0" xfId="2" applyNumberFormat="1" applyFont="1" applyAlignment="1">
      <alignment horizontal="center" wrapText="1"/>
    </xf>
    <xf numFmtId="0" fontId="7" fillId="0" borderId="0" xfId="2" applyFont="1"/>
    <xf numFmtId="0" fontId="8" fillId="0" borderId="4" xfId="2" applyFont="1" applyBorder="1" applyAlignment="1">
      <alignment vertical="center"/>
    </xf>
    <xf numFmtId="9" fontId="8" fillId="0" borderId="4" xfId="2" applyNumberFormat="1" applyFont="1" applyBorder="1" applyAlignment="1">
      <alignment horizontal="right" vertical="center"/>
    </xf>
    <xf numFmtId="0" fontId="8" fillId="0" borderId="0" xfId="2" applyFont="1" applyAlignment="1">
      <alignment vertical="center"/>
    </xf>
    <xf numFmtId="9" fontId="8" fillId="0" borderId="0" xfId="2" applyNumberFormat="1" applyFont="1" applyAlignment="1">
      <alignment horizontal="right" vertical="center"/>
    </xf>
    <xf numFmtId="0" fontId="4" fillId="0" borderId="0" xfId="2" applyFont="1" applyAlignment="1">
      <alignment horizontal="left" vertical="center" indent="1"/>
    </xf>
    <xf numFmtId="3" fontId="4" fillId="0" borderId="0" xfId="2" applyNumberFormat="1" applyFont="1" applyAlignment="1">
      <alignment horizontal="right" vertical="center"/>
    </xf>
    <xf numFmtId="9" fontId="4" fillId="0" borderId="0" xfId="2" applyNumberFormat="1" applyFont="1" applyAlignment="1">
      <alignment horizontal="right" vertical="center"/>
    </xf>
    <xf numFmtId="0" fontId="4" fillId="0" borderId="5" xfId="2" applyFont="1" applyBorder="1" applyAlignment="1">
      <alignment horizontal="left" vertical="center" indent="1"/>
    </xf>
    <xf numFmtId="9" fontId="4" fillId="0" borderId="5" xfId="2" applyNumberFormat="1" applyFont="1" applyBorder="1" applyAlignment="1">
      <alignment horizontal="right" vertical="center"/>
    </xf>
    <xf numFmtId="3" fontId="5" fillId="0" borderId="0" xfId="2" applyNumberFormat="1"/>
    <xf numFmtId="0" fontId="4" fillId="0" borderId="0" xfId="2" applyFont="1" applyAlignment="1">
      <alignment horizontal="right" vertical="center"/>
    </xf>
    <xf numFmtId="0" fontId="4" fillId="0" borderId="3" xfId="2" applyFont="1" applyBorder="1" applyAlignment="1">
      <alignment horizontal="left" vertical="center" indent="1"/>
    </xf>
    <xf numFmtId="3" fontId="4" fillId="0" borderId="3" xfId="2" applyNumberFormat="1" applyFont="1" applyBorder="1" applyAlignment="1">
      <alignment horizontal="right" vertical="center"/>
    </xf>
    <xf numFmtId="9" fontId="4" fillId="0" borderId="3" xfId="2" applyNumberFormat="1" applyFont="1" applyBorder="1" applyAlignment="1">
      <alignment horizontal="right" vertical="center"/>
    </xf>
    <xf numFmtId="0" fontId="9" fillId="0" borderId="0" xfId="2" applyFont="1" applyAlignment="1">
      <alignment vertical="center"/>
    </xf>
    <xf numFmtId="164" fontId="4" fillId="0" borderId="0" xfId="2" applyNumberFormat="1" applyFont="1"/>
    <xf numFmtId="0" fontId="4" fillId="0" borderId="0" xfId="2" applyFont="1"/>
    <xf numFmtId="0" fontId="10" fillId="0" borderId="0" xfId="2" applyFont="1" applyAlignment="1">
      <alignment wrapText="1"/>
    </xf>
    <xf numFmtId="164" fontId="3" fillId="0" borderId="2" xfId="2" applyNumberFormat="1" applyFont="1" applyBorder="1" applyAlignment="1">
      <alignment horizontal="left" indent="1"/>
    </xf>
    <xf numFmtId="9" fontId="3" fillId="0" borderId="2" xfId="1" applyFont="1" applyBorder="1" applyAlignment="1">
      <alignment horizontal="left" indent="1"/>
    </xf>
    <xf numFmtId="0" fontId="3" fillId="0" borderId="2" xfId="2" applyFont="1" applyBorder="1" applyAlignment="1">
      <alignment horizontal="left" indent="1"/>
    </xf>
    <xf numFmtId="0" fontId="11" fillId="0" borderId="0" xfId="0" applyFont="1" applyAlignment="1">
      <alignment horizontal="center" wrapText="1"/>
    </xf>
    <xf numFmtId="0" fontId="7" fillId="0" borderId="0" xfId="0" applyFont="1"/>
    <xf numFmtId="0" fontId="12" fillId="0" borderId="0" xfId="0" applyFont="1"/>
    <xf numFmtId="0" fontId="13" fillId="0" borderId="0" xfId="0" applyFont="1"/>
    <xf numFmtId="0" fontId="14" fillId="0" borderId="0" xfId="3"/>
    <xf numFmtId="0" fontId="15" fillId="0" borderId="0" xfId="0" applyFont="1"/>
    <xf numFmtId="3" fontId="8" fillId="0" borderId="4" xfId="2" applyNumberFormat="1" applyFont="1" applyBorder="1" applyAlignment="1">
      <alignment horizontal="right" vertical="center"/>
    </xf>
    <xf numFmtId="3" fontId="8" fillId="0" borderId="0" xfId="2" applyNumberFormat="1" applyFont="1" applyAlignment="1">
      <alignment horizontal="right" vertical="center"/>
    </xf>
    <xf numFmtId="3" fontId="4" fillId="0" borderId="5" xfId="2" applyNumberFormat="1" applyFont="1" applyBorder="1" applyAlignment="1">
      <alignment horizontal="right" vertical="center"/>
    </xf>
    <xf numFmtId="0" fontId="10" fillId="0" borderId="0" xfId="2" applyFont="1" applyAlignment="1">
      <alignment horizontal="left" wrapText="1"/>
    </xf>
    <xf numFmtId="164" fontId="3" fillId="0" borderId="0" xfId="2" applyNumberFormat="1" applyFont="1" applyAlignment="1">
      <alignment horizontal="center" vertical="center" wrapText="1"/>
    </xf>
    <xf numFmtId="164" fontId="3" fillId="0" borderId="3" xfId="2" applyNumberFormat="1" applyFont="1" applyBorder="1" applyAlignment="1">
      <alignment horizontal="center" vertical="center" wrapText="1"/>
    </xf>
    <xf numFmtId="0" fontId="13" fillId="0" borderId="0" xfId="0" applyFont="1" applyAlignment="1">
      <alignment horizontal="left" vertical="top" wrapText="1"/>
    </xf>
    <xf numFmtId="0" fontId="3" fillId="0" borderId="1" xfId="0" applyFont="1" applyBorder="1" applyAlignment="1">
      <alignment horizontal="center"/>
    </xf>
    <xf numFmtId="0" fontId="3" fillId="0" borderId="2" xfId="0" applyFont="1" applyBorder="1" applyAlignment="1">
      <alignment horizontal="center"/>
    </xf>
  </cellXfs>
  <cellStyles count="4">
    <cellStyle name="Hyperlink" xfId="3" builtinId="8"/>
    <cellStyle name="Normal" xfId="0" builtinId="0"/>
    <cellStyle name="Normal 2" xfId="2" xr:uid="{14C8D4B2-68FD-9040-B29E-848C516FB46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Baucus\Tables\Format\Sta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um schedule_values"/>
      <sheetName val="Cost sharing schedule_values"/>
      <sheetName val="T3 Coverage"/>
      <sheetName val="T4 Costs"/>
      <sheetName val="T5 Total OOP by OOP Dist"/>
      <sheetName val="T6b Burden NG Exch"/>
      <sheetName val="T6b OOP Exch"/>
      <sheetName val="Tab1"/>
      <sheetName val="Tab1_2"/>
      <sheetName val="Tab2"/>
      <sheetName val="Tab3"/>
      <sheetName val="Tab4a_1"/>
      <sheetName val="Tab4a_2"/>
      <sheetName val="Tab4b_1"/>
      <sheetName val="Tab4b_2"/>
      <sheetName val="Tab4c"/>
      <sheetName val="Tab1_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rban.org/research/publication/loss-enhanced-subsidies-and-obbba-could-cut-young-adults-subsidize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97D19-6392-46D4-B966-860E8B3CC3B8}">
  <dimension ref="A1:L7"/>
  <sheetViews>
    <sheetView tabSelected="1" workbookViewId="0">
      <selection activeCell="O3" sqref="O3"/>
    </sheetView>
  </sheetViews>
  <sheetFormatPr defaultColWidth="8.6328125" defaultRowHeight="14" x14ac:dyDescent="0.3"/>
  <cols>
    <col min="1" max="1" width="5.81640625" style="42" customWidth="1"/>
    <col min="2" max="11" width="8.6328125" style="42"/>
    <col min="12" max="12" width="27.6328125" style="42" customWidth="1"/>
    <col min="13" max="16384" width="8.6328125" style="42"/>
  </cols>
  <sheetData>
    <row r="1" spans="1:12" x14ac:dyDescent="0.3">
      <c r="A1" s="43" t="s">
        <v>76</v>
      </c>
    </row>
    <row r="2" spans="1:12" x14ac:dyDescent="0.3">
      <c r="A2" s="42" t="s">
        <v>70</v>
      </c>
    </row>
    <row r="3" spans="1:12" ht="14.5" x14ac:dyDescent="0.35">
      <c r="A3" s="45" t="s">
        <v>69</v>
      </c>
    </row>
    <row r="5" spans="1:12" x14ac:dyDescent="0.3">
      <c r="A5" s="43" t="s">
        <v>71</v>
      </c>
    </row>
    <row r="6" spans="1:12" s="44" customFormat="1" ht="248" customHeight="1" x14ac:dyDescent="0.25">
      <c r="A6" s="53" t="s">
        <v>75</v>
      </c>
      <c r="B6" s="53"/>
      <c r="C6" s="53"/>
      <c r="D6" s="53"/>
      <c r="E6" s="53"/>
      <c r="F6" s="53"/>
      <c r="G6" s="53"/>
      <c r="H6" s="53"/>
      <c r="I6" s="53"/>
      <c r="J6" s="53"/>
      <c r="K6" s="53"/>
      <c r="L6" s="53"/>
    </row>
    <row r="7" spans="1:12" x14ac:dyDescent="0.3">
      <c r="A7" s="43"/>
    </row>
  </sheetData>
  <mergeCells count="1">
    <mergeCell ref="A6:L6"/>
  </mergeCells>
  <hyperlinks>
    <hyperlink ref="A3" r:id="rId1" display="https://www.urban.org/research/publication/loss-enhanced-subsidies-and-obbba-could-cut-young-adults-subsidized" xr:uid="{630DB180-7301-3145-AA74-433E06905EB4}"/>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1769B-9F33-E84C-93A0-CD6B6B74684E}">
  <sheetPr>
    <pageSetUpPr fitToPage="1"/>
  </sheetPr>
  <dimension ref="A1:I68"/>
  <sheetViews>
    <sheetView zoomScaleNormal="100" workbookViewId="0">
      <selection activeCell="J7" sqref="J7"/>
    </sheetView>
  </sheetViews>
  <sheetFormatPr defaultColWidth="8.81640625" defaultRowHeight="14.5" x14ac:dyDescent="0.35"/>
  <cols>
    <col min="1" max="1" width="21.36328125" style="17" customWidth="1"/>
    <col min="2" max="2" width="19" style="16" customWidth="1"/>
    <col min="3" max="3" width="2.81640625" style="16" customWidth="1"/>
    <col min="4" max="4" width="12.81640625" style="1" customWidth="1"/>
    <col min="5" max="5" width="11.1796875" style="17" customWidth="1"/>
    <col min="6" max="6" width="3.1796875" style="17" customWidth="1"/>
    <col min="7" max="7" width="14.6328125" style="16" customWidth="1"/>
    <col min="8" max="8" width="11.1796875" style="1" customWidth="1"/>
    <col min="9" max="9" width="10.36328125" style="17" bestFit="1" customWidth="1"/>
    <col min="10" max="10" width="13.36328125" style="17" bestFit="1" customWidth="1"/>
    <col min="11" max="11" width="10.81640625" style="17" customWidth="1"/>
    <col min="12" max="12" width="9.36328125" style="17" bestFit="1" customWidth="1"/>
    <col min="13" max="13" width="14.453125" style="17" customWidth="1"/>
    <col min="14" max="14" width="8.81640625" style="17"/>
    <col min="15" max="15" width="14.36328125" style="17" customWidth="1"/>
    <col min="16" max="16384" width="8.81640625" style="17"/>
  </cols>
  <sheetData>
    <row r="1" spans="1:8" customFormat="1" ht="23" customHeight="1" x14ac:dyDescent="0.35">
      <c r="A1" s="46" t="s">
        <v>72</v>
      </c>
      <c r="B1" s="41"/>
      <c r="C1" s="41"/>
      <c r="D1" s="41"/>
      <c r="E1" s="41"/>
      <c r="F1" s="41"/>
    </row>
    <row r="2" spans="1:8" x14ac:dyDescent="0.35">
      <c r="A2" s="15" t="s">
        <v>68</v>
      </c>
    </row>
    <row r="3" spans="1:8" ht="6.5" customHeight="1" x14ac:dyDescent="0.35">
      <c r="A3" s="15"/>
    </row>
    <row r="4" spans="1:8" ht="40.5" customHeight="1" x14ac:dyDescent="0.35">
      <c r="A4" s="51" t="s">
        <v>47</v>
      </c>
      <c r="B4" s="51" t="s">
        <v>73</v>
      </c>
      <c r="C4" s="18"/>
      <c r="D4" s="51" t="s">
        <v>51</v>
      </c>
      <c r="E4" s="51"/>
      <c r="F4" s="19"/>
      <c r="G4" s="51" t="s">
        <v>52</v>
      </c>
      <c r="H4" s="51"/>
    </row>
    <row r="5" spans="1:8" ht="17" customHeight="1" thickBot="1" x14ac:dyDescent="0.4">
      <c r="A5" s="52"/>
      <c r="B5" s="52"/>
      <c r="C5" s="18"/>
      <c r="D5" s="38" t="s">
        <v>66</v>
      </c>
      <c r="E5" s="39" t="s">
        <v>67</v>
      </c>
      <c r="F5" s="40"/>
      <c r="G5" s="38" t="s">
        <v>66</v>
      </c>
      <c r="H5" s="39" t="s">
        <v>67</v>
      </c>
    </row>
    <row r="6" spans="1:8" x14ac:dyDescent="0.35">
      <c r="A6" s="20" t="s">
        <v>50</v>
      </c>
      <c r="B6" s="47">
        <v>5671000</v>
      </c>
      <c r="C6" s="47"/>
      <c r="D6" s="47">
        <v>-2153000</v>
      </c>
      <c r="E6" s="21">
        <v>-0.38</v>
      </c>
      <c r="F6" s="21"/>
      <c r="G6" s="47">
        <v>-2915000</v>
      </c>
      <c r="H6" s="21">
        <v>-0.51</v>
      </c>
    </row>
    <row r="7" spans="1:8" x14ac:dyDescent="0.35">
      <c r="A7" s="22" t="s">
        <v>53</v>
      </c>
      <c r="B7" s="48">
        <v>3170000</v>
      </c>
      <c r="C7" s="48"/>
      <c r="D7" s="48">
        <v>-1509000</v>
      </c>
      <c r="E7" s="23">
        <v>-0.48</v>
      </c>
      <c r="F7" s="23"/>
      <c r="G7" s="48">
        <v>-1835000</v>
      </c>
      <c r="H7" s="23">
        <v>-0.57999999999999996</v>
      </c>
    </row>
    <row r="8" spans="1:8" x14ac:dyDescent="0.35">
      <c r="A8" s="24" t="s">
        <v>54</v>
      </c>
      <c r="B8" s="25">
        <v>136000</v>
      </c>
      <c r="C8" s="25"/>
      <c r="D8" s="25">
        <v>-60000</v>
      </c>
      <c r="E8" s="26">
        <v>-0.44</v>
      </c>
      <c r="F8" s="26"/>
      <c r="G8" s="25">
        <v>-76000</v>
      </c>
      <c r="H8" s="26">
        <v>-0.56000000000000005</v>
      </c>
    </row>
    <row r="9" spans="1:8" x14ac:dyDescent="0.35">
      <c r="A9" s="24" t="s">
        <v>55</v>
      </c>
      <c r="B9" s="25">
        <v>958000</v>
      </c>
      <c r="C9" s="25"/>
      <c r="D9" s="25">
        <v>-228000</v>
      </c>
      <c r="E9" s="26">
        <v>-0.24</v>
      </c>
      <c r="F9" s="26"/>
      <c r="G9" s="25">
        <v>-356000</v>
      </c>
      <c r="H9" s="26">
        <v>-0.37</v>
      </c>
    </row>
    <row r="10" spans="1:8" x14ac:dyDescent="0.35">
      <c r="A10" s="24" t="s">
        <v>56</v>
      </c>
      <c r="B10" s="25">
        <v>407000</v>
      </c>
      <c r="C10" s="25"/>
      <c r="D10" s="25">
        <v>-225000</v>
      </c>
      <c r="E10" s="26">
        <v>-0.55000000000000004</v>
      </c>
      <c r="F10" s="26"/>
      <c r="G10" s="25">
        <v>-268000</v>
      </c>
      <c r="H10" s="26">
        <v>-0.66</v>
      </c>
    </row>
    <row r="11" spans="1:8" x14ac:dyDescent="0.35">
      <c r="A11" s="24" t="s">
        <v>57</v>
      </c>
      <c r="B11" s="25">
        <v>64000</v>
      </c>
      <c r="C11" s="25"/>
      <c r="D11" s="25">
        <v>-32000</v>
      </c>
      <c r="E11" s="26">
        <v>-0.5</v>
      </c>
      <c r="F11" s="26"/>
      <c r="G11" s="25">
        <v>-38000</v>
      </c>
      <c r="H11" s="26">
        <v>-0.59</v>
      </c>
    </row>
    <row r="12" spans="1:8" x14ac:dyDescent="0.35">
      <c r="A12" s="24" t="s">
        <v>58</v>
      </c>
      <c r="B12" s="25">
        <v>93000</v>
      </c>
      <c r="C12" s="25"/>
      <c r="D12" s="25">
        <v>-66000</v>
      </c>
      <c r="E12" s="26">
        <v>-0.71</v>
      </c>
      <c r="F12" s="26"/>
      <c r="G12" s="25">
        <v>-71000</v>
      </c>
      <c r="H12" s="26">
        <v>-0.76</v>
      </c>
    </row>
    <row r="13" spans="1:8" x14ac:dyDescent="0.35">
      <c r="A13" s="24" t="s">
        <v>59</v>
      </c>
      <c r="B13" s="25">
        <v>167000</v>
      </c>
      <c r="C13" s="25"/>
      <c r="D13" s="25">
        <v>-96000</v>
      </c>
      <c r="E13" s="26">
        <v>-0.56999999999999995</v>
      </c>
      <c r="F13" s="26"/>
      <c r="G13" s="25">
        <v>-110000</v>
      </c>
      <c r="H13" s="26">
        <v>-0.66</v>
      </c>
    </row>
    <row r="14" spans="1:8" x14ac:dyDescent="0.35">
      <c r="A14" s="24" t="s">
        <v>60</v>
      </c>
      <c r="B14" s="25">
        <v>148000</v>
      </c>
      <c r="C14" s="25"/>
      <c r="D14" s="25">
        <v>-88000</v>
      </c>
      <c r="E14" s="26">
        <v>-0.59</v>
      </c>
      <c r="F14" s="26"/>
      <c r="G14" s="25">
        <v>-101000</v>
      </c>
      <c r="H14" s="26">
        <v>-0.68</v>
      </c>
    </row>
    <row r="15" spans="1:8" x14ac:dyDescent="0.35">
      <c r="A15" s="24" t="s">
        <v>61</v>
      </c>
      <c r="B15" s="25">
        <v>1095000</v>
      </c>
      <c r="C15" s="25"/>
      <c r="D15" s="25">
        <v>-684000</v>
      </c>
      <c r="E15" s="26">
        <v>-0.63</v>
      </c>
      <c r="F15" s="26"/>
      <c r="G15" s="25">
        <v>-772000</v>
      </c>
      <c r="H15" s="26">
        <v>-0.71</v>
      </c>
    </row>
    <row r="16" spans="1:8" x14ac:dyDescent="0.35">
      <c r="A16" s="24" t="s">
        <v>45</v>
      </c>
      <c r="B16" s="25">
        <v>88000</v>
      </c>
      <c r="C16" s="25"/>
      <c r="D16" s="25">
        <v>-24000</v>
      </c>
      <c r="E16" s="26">
        <v>-0.27</v>
      </c>
      <c r="F16" s="26"/>
      <c r="G16" s="25">
        <v>-36000</v>
      </c>
      <c r="H16" s="26">
        <v>-0.41</v>
      </c>
    </row>
    <row r="17" spans="1:9" x14ac:dyDescent="0.35">
      <c r="A17" s="27" t="s">
        <v>62</v>
      </c>
      <c r="B17" s="49">
        <v>14000</v>
      </c>
      <c r="C17" s="49"/>
      <c r="D17" s="49">
        <v>-6000</v>
      </c>
      <c r="E17" s="28">
        <v>-0.39</v>
      </c>
      <c r="F17" s="28"/>
      <c r="G17" s="49">
        <v>-7000</v>
      </c>
      <c r="H17" s="28">
        <v>-0.49</v>
      </c>
    </row>
    <row r="18" spans="1:9" x14ac:dyDescent="0.35">
      <c r="A18" s="22" t="s">
        <v>63</v>
      </c>
      <c r="B18" s="48">
        <v>2501000</v>
      </c>
      <c r="C18" s="48"/>
      <c r="D18" s="48">
        <v>-645000</v>
      </c>
      <c r="E18" s="23">
        <v>-0.26</v>
      </c>
      <c r="F18" s="23"/>
      <c r="G18" s="48">
        <v>-1081000</v>
      </c>
      <c r="H18" s="23">
        <v>-0.43</v>
      </c>
    </row>
    <row r="19" spans="1:9" x14ac:dyDescent="0.35">
      <c r="A19" s="24" t="s">
        <v>4</v>
      </c>
      <c r="B19" s="25">
        <v>9000</v>
      </c>
      <c r="C19" s="25"/>
      <c r="D19" s="25">
        <v>-2000</v>
      </c>
      <c r="E19" s="26">
        <v>-0.23</v>
      </c>
      <c r="F19" s="26"/>
      <c r="G19" s="25">
        <v>-3000</v>
      </c>
      <c r="H19" s="26">
        <v>-0.37</v>
      </c>
      <c r="I19" s="29"/>
    </row>
    <row r="20" spans="1:9" x14ac:dyDescent="0.35">
      <c r="A20" s="24" t="s">
        <v>5</v>
      </c>
      <c r="B20" s="25">
        <v>97000</v>
      </c>
      <c r="C20" s="25"/>
      <c r="D20" s="25">
        <v>-52000</v>
      </c>
      <c r="E20" s="26">
        <v>-0.53</v>
      </c>
      <c r="F20" s="26"/>
      <c r="G20" s="25">
        <v>-60000</v>
      </c>
      <c r="H20" s="26">
        <v>-0.63</v>
      </c>
    </row>
    <row r="21" spans="1:9" x14ac:dyDescent="0.35">
      <c r="A21" s="24" t="s">
        <v>6</v>
      </c>
      <c r="B21" s="25">
        <v>31000</v>
      </c>
      <c r="C21" s="25"/>
      <c r="D21" s="25">
        <v>-9000</v>
      </c>
      <c r="E21" s="26">
        <v>-0.3</v>
      </c>
      <c r="F21" s="26"/>
      <c r="G21" s="25">
        <v>-14000</v>
      </c>
      <c r="H21" s="26">
        <v>-0.44</v>
      </c>
    </row>
    <row r="22" spans="1:9" x14ac:dyDescent="0.35">
      <c r="A22" s="24" t="s">
        <v>7</v>
      </c>
      <c r="B22" s="25">
        <v>521000</v>
      </c>
      <c r="C22" s="25"/>
      <c r="D22" s="25">
        <v>-107000</v>
      </c>
      <c r="E22" s="26">
        <v>-0.2</v>
      </c>
      <c r="F22" s="26"/>
      <c r="G22" s="25">
        <v>-214000</v>
      </c>
      <c r="H22" s="26">
        <v>-0.41</v>
      </c>
    </row>
    <row r="23" spans="1:9" x14ac:dyDescent="0.35">
      <c r="A23" s="24" t="s">
        <v>8</v>
      </c>
      <c r="B23" s="25">
        <v>71000</v>
      </c>
      <c r="C23" s="25"/>
      <c r="D23" s="25">
        <v>-24000</v>
      </c>
      <c r="E23" s="26">
        <v>-0.34</v>
      </c>
      <c r="F23" s="26"/>
      <c r="G23" s="25">
        <v>-33000</v>
      </c>
      <c r="H23" s="26">
        <v>-0.46</v>
      </c>
    </row>
    <row r="24" spans="1:9" x14ac:dyDescent="0.35">
      <c r="A24" s="24" t="s">
        <v>9</v>
      </c>
      <c r="B24" s="25">
        <v>26000</v>
      </c>
      <c r="C24" s="25"/>
      <c r="D24" s="25">
        <v>-8000</v>
      </c>
      <c r="E24" s="26">
        <v>-0.28999999999999998</v>
      </c>
      <c r="F24" s="26"/>
      <c r="G24" s="25">
        <v>-12000</v>
      </c>
      <c r="H24" s="26">
        <v>-0.47</v>
      </c>
    </row>
    <row r="25" spans="1:9" x14ac:dyDescent="0.35">
      <c r="A25" s="24" t="s">
        <v>10</v>
      </c>
      <c r="B25" s="25">
        <v>9000</v>
      </c>
      <c r="C25" s="25"/>
      <c r="D25" s="25">
        <v>-3000</v>
      </c>
      <c r="E25" s="26">
        <v>-0.32</v>
      </c>
      <c r="F25" s="26"/>
      <c r="G25" s="25">
        <v>-4000</v>
      </c>
      <c r="H25" s="26">
        <v>-0.47</v>
      </c>
    </row>
    <row r="26" spans="1:9" x14ac:dyDescent="0.35">
      <c r="A26" s="24" t="s">
        <v>11</v>
      </c>
      <c r="B26" s="25">
        <v>1000</v>
      </c>
      <c r="C26" s="25"/>
      <c r="D26" s="30" t="s">
        <v>64</v>
      </c>
      <c r="E26" s="30" t="s">
        <v>64</v>
      </c>
      <c r="F26" s="30"/>
      <c r="G26" s="30" t="s">
        <v>64</v>
      </c>
      <c r="H26" s="30" t="s">
        <v>64</v>
      </c>
    </row>
    <row r="27" spans="1:9" x14ac:dyDescent="0.35">
      <c r="A27" s="24" t="s">
        <v>12</v>
      </c>
      <c r="B27" s="25">
        <v>4000</v>
      </c>
      <c r="C27" s="25"/>
      <c r="D27" s="30" t="s">
        <v>64</v>
      </c>
      <c r="E27" s="30" t="s">
        <v>64</v>
      </c>
      <c r="F27" s="30"/>
      <c r="G27" s="30" t="s">
        <v>64</v>
      </c>
      <c r="H27" s="30" t="s">
        <v>64</v>
      </c>
    </row>
    <row r="28" spans="1:9" x14ac:dyDescent="0.35">
      <c r="A28" s="24" t="s">
        <v>13</v>
      </c>
      <c r="B28" s="25">
        <v>24000</v>
      </c>
      <c r="C28" s="25"/>
      <c r="D28" s="25">
        <v>-9000</v>
      </c>
      <c r="E28" s="26">
        <v>-0.38</v>
      </c>
      <c r="F28" s="26"/>
      <c r="G28" s="25">
        <v>-13000</v>
      </c>
      <c r="H28" s="26">
        <v>-0.52</v>
      </c>
    </row>
    <row r="29" spans="1:9" x14ac:dyDescent="0.35">
      <c r="A29" s="24" t="s">
        <v>14</v>
      </c>
      <c r="B29" s="25">
        <v>116000</v>
      </c>
      <c r="C29" s="25"/>
      <c r="D29" s="25">
        <v>-37000</v>
      </c>
      <c r="E29" s="26">
        <v>-0.32</v>
      </c>
      <c r="F29" s="26"/>
      <c r="G29" s="25">
        <v>-54000</v>
      </c>
      <c r="H29" s="26">
        <v>-0.46</v>
      </c>
    </row>
    <row r="30" spans="1:9" x14ac:dyDescent="0.35">
      <c r="A30" s="24" t="s">
        <v>15</v>
      </c>
      <c r="B30" s="25">
        <v>69000</v>
      </c>
      <c r="C30" s="25"/>
      <c r="D30" s="25">
        <v>-31000</v>
      </c>
      <c r="E30" s="26">
        <v>-0.45</v>
      </c>
      <c r="F30" s="26"/>
      <c r="G30" s="25">
        <v>-39000</v>
      </c>
      <c r="H30" s="26">
        <v>-0.56999999999999995</v>
      </c>
    </row>
    <row r="31" spans="1:9" x14ac:dyDescent="0.35">
      <c r="A31" s="24" t="s">
        <v>16</v>
      </c>
      <c r="B31" s="25">
        <v>27000</v>
      </c>
      <c r="C31" s="25"/>
      <c r="D31" s="25">
        <v>-7000</v>
      </c>
      <c r="E31" s="26">
        <v>-0.27</v>
      </c>
      <c r="F31" s="26"/>
      <c r="G31" s="25">
        <v>-11000</v>
      </c>
      <c r="H31" s="26">
        <v>-0.4</v>
      </c>
    </row>
    <row r="32" spans="1:9" x14ac:dyDescent="0.35">
      <c r="A32" s="24" t="s">
        <v>17</v>
      </c>
      <c r="B32" s="25">
        <v>18000</v>
      </c>
      <c r="C32" s="25"/>
      <c r="D32" s="25">
        <v>-3000</v>
      </c>
      <c r="E32" s="26">
        <v>-0.17</v>
      </c>
      <c r="F32" s="26"/>
      <c r="G32" s="25">
        <v>-7000</v>
      </c>
      <c r="H32" s="26">
        <v>-0.39</v>
      </c>
    </row>
    <row r="33" spans="1:8" x14ac:dyDescent="0.35">
      <c r="A33" s="24" t="s">
        <v>18</v>
      </c>
      <c r="B33" s="25">
        <v>52000</v>
      </c>
      <c r="C33" s="25"/>
      <c r="D33" s="25">
        <v>-28000</v>
      </c>
      <c r="E33" s="26">
        <v>-0.54</v>
      </c>
      <c r="F33" s="26"/>
      <c r="G33" s="25">
        <v>-34000</v>
      </c>
      <c r="H33" s="26">
        <v>-0.66</v>
      </c>
    </row>
    <row r="34" spans="1:8" x14ac:dyDescent="0.35">
      <c r="A34" s="24" t="s">
        <v>19</v>
      </c>
      <c r="B34" s="25">
        <v>13000</v>
      </c>
      <c r="C34" s="25"/>
      <c r="D34" s="25">
        <v>-5000</v>
      </c>
      <c r="E34" s="26">
        <v>-0.37</v>
      </c>
      <c r="F34" s="26"/>
      <c r="G34" s="25">
        <v>-6000</v>
      </c>
      <c r="H34" s="26">
        <v>-0.49</v>
      </c>
    </row>
    <row r="35" spans="1:8" x14ac:dyDescent="0.35">
      <c r="A35" s="24" t="s">
        <v>20</v>
      </c>
      <c r="B35" s="25">
        <v>52000</v>
      </c>
      <c r="C35" s="25"/>
      <c r="D35" s="25">
        <v>-12000</v>
      </c>
      <c r="E35" s="26">
        <v>-0.23</v>
      </c>
      <c r="F35" s="26"/>
      <c r="G35" s="25">
        <v>-23000</v>
      </c>
      <c r="H35" s="26">
        <v>-0.45</v>
      </c>
    </row>
    <row r="36" spans="1:8" x14ac:dyDescent="0.35">
      <c r="A36" s="24" t="s">
        <v>21</v>
      </c>
      <c r="B36" s="25">
        <v>87000</v>
      </c>
      <c r="C36" s="25"/>
      <c r="D36" s="30" t="s">
        <v>64</v>
      </c>
      <c r="E36" s="30" t="s">
        <v>64</v>
      </c>
      <c r="F36" s="30"/>
      <c r="G36" s="25">
        <v>-26000</v>
      </c>
      <c r="H36" s="26">
        <v>-0.3</v>
      </c>
    </row>
    <row r="37" spans="1:8" x14ac:dyDescent="0.35">
      <c r="A37" s="24" t="s">
        <v>22</v>
      </c>
      <c r="B37" s="25">
        <v>92000</v>
      </c>
      <c r="C37" s="25"/>
      <c r="D37" s="25">
        <v>-23000</v>
      </c>
      <c r="E37" s="26">
        <v>-0.25</v>
      </c>
      <c r="F37" s="26"/>
      <c r="G37" s="25">
        <v>-38000</v>
      </c>
      <c r="H37" s="26">
        <v>-0.41</v>
      </c>
    </row>
    <row r="38" spans="1:8" x14ac:dyDescent="0.35">
      <c r="A38" s="24" t="s">
        <v>23</v>
      </c>
      <c r="B38" s="25">
        <v>18000</v>
      </c>
      <c r="C38" s="25"/>
      <c r="D38" s="25">
        <v>-2000</v>
      </c>
      <c r="E38" s="26">
        <v>-0.13</v>
      </c>
      <c r="F38" s="26"/>
      <c r="G38" s="25">
        <v>-6000</v>
      </c>
      <c r="H38" s="26">
        <v>-0.34</v>
      </c>
    </row>
    <row r="39" spans="1:8" x14ac:dyDescent="0.35">
      <c r="A39" s="24" t="s">
        <v>24</v>
      </c>
      <c r="B39" s="25">
        <v>102000</v>
      </c>
      <c r="C39" s="25"/>
      <c r="D39" s="25">
        <v>-34000</v>
      </c>
      <c r="E39" s="26">
        <v>-0.34</v>
      </c>
      <c r="F39" s="26"/>
      <c r="G39" s="25">
        <v>-49000</v>
      </c>
      <c r="H39" s="26">
        <v>-0.48</v>
      </c>
    </row>
    <row r="40" spans="1:8" x14ac:dyDescent="0.35">
      <c r="A40" s="24" t="s">
        <v>25</v>
      </c>
      <c r="B40" s="25">
        <v>16000</v>
      </c>
      <c r="C40" s="25"/>
      <c r="D40" s="25">
        <v>-4000</v>
      </c>
      <c r="E40" s="26">
        <v>-0.26</v>
      </c>
      <c r="F40" s="26"/>
      <c r="G40" s="25">
        <v>-6000</v>
      </c>
      <c r="H40" s="26">
        <v>-0.38</v>
      </c>
    </row>
    <row r="41" spans="1:8" x14ac:dyDescent="0.35">
      <c r="A41" s="24" t="s">
        <v>26</v>
      </c>
      <c r="B41" s="25">
        <v>29000</v>
      </c>
      <c r="C41" s="25"/>
      <c r="D41" s="25">
        <v>-5000</v>
      </c>
      <c r="E41" s="26">
        <v>-0.18</v>
      </c>
      <c r="F41" s="26"/>
      <c r="G41" s="25">
        <v>-8000</v>
      </c>
      <c r="H41" s="26">
        <v>-0.28000000000000003</v>
      </c>
    </row>
    <row r="42" spans="1:8" x14ac:dyDescent="0.35">
      <c r="A42" s="24" t="s">
        <v>27</v>
      </c>
      <c r="B42" s="25">
        <v>25000</v>
      </c>
      <c r="C42" s="25"/>
      <c r="D42" s="25">
        <v>-8000</v>
      </c>
      <c r="E42" s="26">
        <v>-0.3</v>
      </c>
      <c r="F42" s="26"/>
      <c r="G42" s="25">
        <v>-13000</v>
      </c>
      <c r="H42" s="26">
        <v>-0.5</v>
      </c>
    </row>
    <row r="43" spans="1:8" x14ac:dyDescent="0.35">
      <c r="A43" s="24" t="s">
        <v>28</v>
      </c>
      <c r="B43" s="25">
        <v>13000</v>
      </c>
      <c r="C43" s="25"/>
      <c r="D43" s="25">
        <v>-4000</v>
      </c>
      <c r="E43" s="26">
        <v>-0.33</v>
      </c>
      <c r="F43" s="26"/>
      <c r="G43" s="25">
        <v>-5000</v>
      </c>
      <c r="H43" s="26">
        <v>-0.42</v>
      </c>
    </row>
    <row r="44" spans="1:8" x14ac:dyDescent="0.35">
      <c r="A44" s="24" t="s">
        <v>29</v>
      </c>
      <c r="B44" s="25">
        <v>80000</v>
      </c>
      <c r="C44" s="25"/>
      <c r="D44" s="25">
        <v>-13000</v>
      </c>
      <c r="E44" s="26">
        <v>-0.17</v>
      </c>
      <c r="F44" s="26"/>
      <c r="G44" s="25">
        <v>-31000</v>
      </c>
      <c r="H44" s="26">
        <v>-0.39</v>
      </c>
    </row>
    <row r="45" spans="1:8" x14ac:dyDescent="0.35">
      <c r="A45" s="24" t="s">
        <v>30</v>
      </c>
      <c r="B45" s="25">
        <v>20000</v>
      </c>
      <c r="C45" s="25"/>
      <c r="D45" s="25">
        <v>-7000</v>
      </c>
      <c r="E45" s="26">
        <v>-0.36</v>
      </c>
      <c r="F45" s="26"/>
      <c r="G45" s="25">
        <v>-10000</v>
      </c>
      <c r="H45" s="26">
        <v>-0.49</v>
      </c>
    </row>
    <row r="46" spans="1:8" x14ac:dyDescent="0.35">
      <c r="A46" s="24" t="s">
        <v>31</v>
      </c>
      <c r="B46" s="25">
        <v>80000</v>
      </c>
      <c r="C46" s="25"/>
      <c r="D46" s="25">
        <v>-9000</v>
      </c>
      <c r="E46" s="26">
        <v>-0.11</v>
      </c>
      <c r="F46" s="26"/>
      <c r="G46" s="25">
        <v>-28000</v>
      </c>
      <c r="H46" s="26">
        <v>-0.36</v>
      </c>
    </row>
    <row r="47" spans="1:8" x14ac:dyDescent="0.35">
      <c r="A47" s="24" t="s">
        <v>32</v>
      </c>
      <c r="B47" s="25">
        <v>181000</v>
      </c>
      <c r="C47" s="25"/>
      <c r="D47" s="25">
        <v>-23000</v>
      </c>
      <c r="E47" s="26">
        <v>-0.13</v>
      </c>
      <c r="F47" s="26"/>
      <c r="G47" s="25">
        <v>-58000</v>
      </c>
      <c r="H47" s="26">
        <v>-0.32</v>
      </c>
    </row>
    <row r="48" spans="1:8" x14ac:dyDescent="0.35">
      <c r="A48" s="24" t="s">
        <v>33</v>
      </c>
      <c r="B48" s="25">
        <v>10000</v>
      </c>
      <c r="C48" s="25"/>
      <c r="D48" s="25">
        <v>-2000</v>
      </c>
      <c r="E48" s="26">
        <v>-0.24</v>
      </c>
      <c r="F48" s="26"/>
      <c r="G48" s="25">
        <v>-3000</v>
      </c>
      <c r="H48" s="26">
        <v>-0.31</v>
      </c>
    </row>
    <row r="49" spans="1:8" x14ac:dyDescent="0.35">
      <c r="A49" s="24" t="s">
        <v>34</v>
      </c>
      <c r="B49" s="25">
        <v>107000</v>
      </c>
      <c r="C49" s="25"/>
      <c r="D49" s="25">
        <v>-34000</v>
      </c>
      <c r="E49" s="26">
        <v>-0.32</v>
      </c>
      <c r="F49" s="26"/>
      <c r="G49" s="25">
        <v>-48000</v>
      </c>
      <c r="H49" s="26">
        <v>-0.45</v>
      </c>
    </row>
    <row r="50" spans="1:8" x14ac:dyDescent="0.35">
      <c r="A50" s="24" t="s">
        <v>35</v>
      </c>
      <c r="B50" s="25">
        <v>62000</v>
      </c>
      <c r="C50" s="25"/>
      <c r="D50" s="25">
        <v>-27000</v>
      </c>
      <c r="E50" s="26">
        <v>-0.44</v>
      </c>
      <c r="F50" s="26"/>
      <c r="G50" s="25">
        <v>-36000</v>
      </c>
      <c r="H50" s="26">
        <v>-0.56999999999999995</v>
      </c>
    </row>
    <row r="51" spans="1:8" x14ac:dyDescent="0.35">
      <c r="A51" s="24" t="s">
        <v>36</v>
      </c>
      <c r="B51" s="25">
        <v>23000</v>
      </c>
      <c r="C51" s="25"/>
      <c r="D51" s="25">
        <v>-17000</v>
      </c>
      <c r="E51" s="26">
        <v>-0.75</v>
      </c>
      <c r="F51" s="26"/>
      <c r="G51" s="25">
        <v>-18000</v>
      </c>
      <c r="H51" s="26">
        <v>-0.79</v>
      </c>
    </row>
    <row r="52" spans="1:8" x14ac:dyDescent="0.35">
      <c r="A52" s="24" t="s">
        <v>37</v>
      </c>
      <c r="B52" s="25">
        <v>121000</v>
      </c>
      <c r="C52" s="25"/>
      <c r="D52" s="25">
        <v>-30000</v>
      </c>
      <c r="E52" s="26">
        <v>-0.25</v>
      </c>
      <c r="F52" s="26"/>
      <c r="G52" s="25">
        <v>-53000</v>
      </c>
      <c r="H52" s="26">
        <v>-0.44</v>
      </c>
    </row>
    <row r="53" spans="1:8" x14ac:dyDescent="0.35">
      <c r="A53" s="24" t="s">
        <v>38</v>
      </c>
      <c r="B53" s="25">
        <v>11000</v>
      </c>
      <c r="C53" s="25"/>
      <c r="D53" s="25">
        <v>-1000</v>
      </c>
      <c r="E53" s="26">
        <v>-0.12</v>
      </c>
      <c r="F53" s="26"/>
      <c r="G53" s="25">
        <v>-4000</v>
      </c>
      <c r="H53" s="26">
        <v>-0.36</v>
      </c>
    </row>
    <row r="54" spans="1:8" x14ac:dyDescent="0.35">
      <c r="A54" s="24" t="s">
        <v>39</v>
      </c>
      <c r="B54" s="25">
        <v>11000</v>
      </c>
      <c r="C54" s="25"/>
      <c r="D54" s="25">
        <v>-4000</v>
      </c>
      <c r="E54" s="26">
        <v>-0.33</v>
      </c>
      <c r="F54" s="26"/>
      <c r="G54" s="25">
        <v>-5000</v>
      </c>
      <c r="H54" s="26">
        <v>-0.44</v>
      </c>
    </row>
    <row r="55" spans="1:8" x14ac:dyDescent="0.35">
      <c r="A55" s="24" t="s">
        <v>40</v>
      </c>
      <c r="B55" s="25">
        <v>97000</v>
      </c>
      <c r="C55" s="30"/>
      <c r="D55" s="30" t="s">
        <v>64</v>
      </c>
      <c r="E55" s="30" t="s">
        <v>64</v>
      </c>
      <c r="F55" s="26"/>
      <c r="G55" s="25">
        <v>-12000</v>
      </c>
      <c r="H55" s="26">
        <v>-0.12</v>
      </c>
    </row>
    <row r="56" spans="1:8" x14ac:dyDescent="0.35">
      <c r="A56" s="24" t="s">
        <v>41</v>
      </c>
      <c r="B56" s="25">
        <v>9000</v>
      </c>
      <c r="C56" s="30"/>
      <c r="D56" s="30" t="s">
        <v>64</v>
      </c>
      <c r="E56" s="30" t="s">
        <v>64</v>
      </c>
      <c r="F56" s="26"/>
      <c r="G56" s="25">
        <v>-4000</v>
      </c>
      <c r="H56" s="26">
        <v>-0.4</v>
      </c>
    </row>
    <row r="57" spans="1:8" x14ac:dyDescent="0.35">
      <c r="A57" s="24" t="s">
        <v>42</v>
      </c>
      <c r="B57" s="25">
        <v>93000</v>
      </c>
      <c r="C57" s="25"/>
      <c r="D57" s="25">
        <v>-34000</v>
      </c>
      <c r="E57" s="26">
        <v>-0.37</v>
      </c>
      <c r="F57" s="26"/>
      <c r="G57" s="25">
        <v>-55000</v>
      </c>
      <c r="H57" s="26">
        <v>-0.59</v>
      </c>
    </row>
    <row r="58" spans="1:8" x14ac:dyDescent="0.35">
      <c r="A58" s="24" t="s">
        <v>43</v>
      </c>
      <c r="B58" s="25">
        <v>67000</v>
      </c>
      <c r="C58" s="25"/>
      <c r="D58" s="25">
        <v>-16000</v>
      </c>
      <c r="E58" s="26">
        <v>-0.25</v>
      </c>
      <c r="F58" s="26"/>
      <c r="G58" s="25">
        <v>-29000</v>
      </c>
      <c r="H58" s="26">
        <v>-0.44</v>
      </c>
    </row>
    <row r="59" spans="1:8" ht="15" thickBot="1" x14ac:dyDescent="0.4">
      <c r="A59" s="31" t="s">
        <v>44</v>
      </c>
      <c r="B59" s="32">
        <v>8000</v>
      </c>
      <c r="C59" s="32"/>
      <c r="D59" s="32">
        <v>-5000</v>
      </c>
      <c r="E59" s="33">
        <v>-0.65</v>
      </c>
      <c r="F59" s="33"/>
      <c r="G59" s="32">
        <v>-6000</v>
      </c>
      <c r="H59" s="33">
        <v>-0.69</v>
      </c>
    </row>
    <row r="60" spans="1:8" ht="5" customHeight="1" x14ac:dyDescent="0.35">
      <c r="A60" s="24"/>
      <c r="B60" s="25"/>
      <c r="C60" s="25"/>
      <c r="D60" s="25"/>
      <c r="E60" s="26"/>
      <c r="F60" s="26"/>
      <c r="G60" s="25"/>
      <c r="H60" s="26"/>
    </row>
    <row r="61" spans="1:8" x14ac:dyDescent="0.35">
      <c r="A61" s="34" t="s">
        <v>65</v>
      </c>
      <c r="B61" s="35"/>
      <c r="C61" s="35"/>
      <c r="D61" s="10"/>
      <c r="E61" s="36"/>
      <c r="F61" s="36"/>
      <c r="G61" s="35"/>
      <c r="H61" s="10"/>
    </row>
    <row r="62" spans="1:8" ht="14.5" customHeight="1" x14ac:dyDescent="0.35">
      <c r="A62" s="50" t="s">
        <v>74</v>
      </c>
      <c r="B62" s="50"/>
      <c r="C62" s="50"/>
      <c r="D62" s="50"/>
      <c r="E62" s="50"/>
      <c r="F62" s="50"/>
      <c r="G62" s="50"/>
      <c r="H62" s="50"/>
    </row>
    <row r="63" spans="1:8" x14ac:dyDescent="0.35">
      <c r="A63" s="50"/>
      <c r="B63" s="50"/>
      <c r="C63" s="50"/>
      <c r="D63" s="50"/>
      <c r="E63" s="50"/>
      <c r="F63" s="50"/>
      <c r="G63" s="50"/>
      <c r="H63" s="50"/>
    </row>
    <row r="64" spans="1:8" x14ac:dyDescent="0.35">
      <c r="A64" s="50"/>
      <c r="B64" s="50"/>
      <c r="C64" s="50"/>
      <c r="D64" s="50"/>
      <c r="E64" s="50"/>
      <c r="F64" s="50"/>
      <c r="G64" s="50"/>
      <c r="H64" s="50"/>
    </row>
    <row r="65" spans="1:8" x14ac:dyDescent="0.35">
      <c r="A65" s="50"/>
      <c r="B65" s="50"/>
      <c r="C65" s="50"/>
      <c r="D65" s="50"/>
      <c r="E65" s="50"/>
      <c r="F65" s="50"/>
      <c r="G65" s="50"/>
      <c r="H65" s="50"/>
    </row>
    <row r="66" spans="1:8" x14ac:dyDescent="0.35">
      <c r="A66" s="37"/>
      <c r="B66" s="37"/>
      <c r="C66" s="37"/>
      <c r="D66" s="37"/>
      <c r="E66" s="37"/>
      <c r="F66" s="37"/>
      <c r="G66" s="37"/>
      <c r="H66" s="37"/>
    </row>
    <row r="67" spans="1:8" x14ac:dyDescent="0.35">
      <c r="A67" s="37"/>
      <c r="B67" s="37"/>
      <c r="C67" s="37"/>
      <c r="D67" s="37"/>
      <c r="E67" s="37"/>
      <c r="F67" s="37"/>
      <c r="G67" s="37"/>
      <c r="H67" s="37"/>
    </row>
    <row r="68" spans="1:8" x14ac:dyDescent="0.35">
      <c r="A68" s="37"/>
      <c r="B68" s="37"/>
      <c r="C68" s="37"/>
      <c r="D68" s="37"/>
      <c r="E68" s="37"/>
      <c r="F68" s="37"/>
      <c r="G68" s="37"/>
      <c r="H68" s="37"/>
    </row>
  </sheetData>
  <mergeCells count="5">
    <mergeCell ref="A62:H65"/>
    <mergeCell ref="A4:A5"/>
    <mergeCell ref="B4:B5"/>
    <mergeCell ref="D4:E4"/>
    <mergeCell ref="G4:H4"/>
  </mergeCells>
  <pageMargins left="0.7" right="0.7" top="0.75" bottom="0.75" header="0.3" footer="0.3"/>
  <pageSetup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63879-F512-4FA3-A540-B5A4140AE58E}">
  <dimension ref="A1:F51"/>
  <sheetViews>
    <sheetView topLeftCell="A4" workbookViewId="0">
      <selection activeCell="F23" sqref="F23"/>
    </sheetView>
  </sheetViews>
  <sheetFormatPr defaultColWidth="8.81640625" defaultRowHeight="14.5" x14ac:dyDescent="0.35"/>
  <cols>
    <col min="1" max="1" width="21.36328125" customWidth="1"/>
    <col min="2" max="2" width="12.6328125" style="2" customWidth="1"/>
    <col min="3" max="3" width="12.6328125" style="1" customWidth="1"/>
    <col min="4" max="4" width="2.36328125" customWidth="1"/>
    <col min="5" max="5" width="12.6328125" style="2" customWidth="1"/>
    <col min="6" max="6" width="12.6328125" style="1" customWidth="1"/>
  </cols>
  <sheetData>
    <row r="1" spans="1:6" ht="15.5" x14ac:dyDescent="0.35">
      <c r="A1" s="3" t="s">
        <v>49</v>
      </c>
    </row>
    <row r="3" spans="1:6" x14ac:dyDescent="0.35">
      <c r="A3" s="54" t="s">
        <v>47</v>
      </c>
      <c r="B3" s="54" t="s">
        <v>0</v>
      </c>
      <c r="C3" s="54"/>
      <c r="D3" s="4"/>
      <c r="E3" s="54" t="s">
        <v>1</v>
      </c>
      <c r="F3" s="54"/>
    </row>
    <row r="4" spans="1:6" x14ac:dyDescent="0.35">
      <c r="A4" s="55"/>
      <c r="B4" s="5" t="s">
        <v>2</v>
      </c>
      <c r="C4" s="6" t="s">
        <v>3</v>
      </c>
      <c r="D4" s="7"/>
      <c r="E4" s="5" t="s">
        <v>2</v>
      </c>
      <c r="F4" s="6" t="s">
        <v>3</v>
      </c>
    </row>
    <row r="5" spans="1:6" x14ac:dyDescent="0.35">
      <c r="A5" s="14" t="s">
        <v>50</v>
      </c>
      <c r="B5" s="11">
        <f>SUM(B6:B47)</f>
        <v>-2055531.3231191952</v>
      </c>
      <c r="C5" s="12">
        <v>-0.21</v>
      </c>
      <c r="D5" s="13"/>
      <c r="E5" s="11">
        <f>SUM(E6:E47)</f>
        <v>-4573719.6725919377</v>
      </c>
      <c r="F5" s="12">
        <v>-0.47</v>
      </c>
    </row>
    <row r="6" spans="1:6" x14ac:dyDescent="0.35">
      <c r="A6" s="8" t="s">
        <v>4</v>
      </c>
      <c r="B6" s="9">
        <v>-4870.6497194170952</v>
      </c>
      <c r="C6" s="10">
        <v>-0.15278702048531714</v>
      </c>
      <c r="D6" s="8"/>
      <c r="E6" s="9">
        <v>-14222.16962453723</v>
      </c>
      <c r="F6" s="10">
        <v>-0.44613409851814978</v>
      </c>
    </row>
    <row r="7" spans="1:6" x14ac:dyDescent="0.35">
      <c r="A7" s="8" t="s">
        <v>5</v>
      </c>
      <c r="B7" s="9">
        <v>-51067.260710760951</v>
      </c>
      <c r="C7" s="10">
        <v>-0.22528145515653475</v>
      </c>
      <c r="D7" s="8"/>
      <c r="E7" s="9">
        <v>-109975.00419206917</v>
      </c>
      <c r="F7" s="10">
        <v>-0.48515092899852108</v>
      </c>
    </row>
    <row r="8" spans="1:6" x14ac:dyDescent="0.35">
      <c r="A8" s="8" t="s">
        <v>6</v>
      </c>
      <c r="B8" s="9">
        <v>-19530.563482873142</v>
      </c>
      <c r="C8" s="10">
        <v>-0.16273201870259232</v>
      </c>
      <c r="D8" s="8"/>
      <c r="E8" s="9">
        <v>-39822.766469106078</v>
      </c>
      <c r="F8" s="10">
        <v>-0.33181014892490951</v>
      </c>
    </row>
    <row r="9" spans="1:6" x14ac:dyDescent="0.35">
      <c r="A9" s="8" t="s">
        <v>7</v>
      </c>
      <c r="B9" s="9">
        <v>-507257.72278161347</v>
      </c>
      <c r="C9" s="10">
        <v>-0.20905691521303207</v>
      </c>
      <c r="D9" s="8"/>
      <c r="E9" s="9">
        <v>-1196533.2538445294</v>
      </c>
      <c r="F9" s="10">
        <v>-0.49312911319881853</v>
      </c>
    </row>
    <row r="10" spans="1:6" x14ac:dyDescent="0.35">
      <c r="A10" s="8" t="s">
        <v>8</v>
      </c>
      <c r="B10" s="9">
        <v>-54735.351543337107</v>
      </c>
      <c r="C10" s="10">
        <v>-0.24287820991804313</v>
      </c>
      <c r="D10" s="8"/>
      <c r="E10" s="9">
        <v>-110555.75613309443</v>
      </c>
      <c r="F10" s="10">
        <v>-0.49057114622679926</v>
      </c>
    </row>
    <row r="11" spans="1:6" x14ac:dyDescent="0.35">
      <c r="A11" s="8" t="s">
        <v>9</v>
      </c>
      <c r="B11" s="9">
        <v>-38418.211344316602</v>
      </c>
      <c r="C11" s="10">
        <v>-0.23708025914542577</v>
      </c>
      <c r="D11" s="8"/>
      <c r="E11" s="9">
        <v>-80273.042908117175</v>
      </c>
      <c r="F11" s="10">
        <v>-0.49536803378181415</v>
      </c>
    </row>
    <row r="12" spans="1:6" x14ac:dyDescent="0.35">
      <c r="A12" s="8" t="s">
        <v>10</v>
      </c>
      <c r="B12" s="9">
        <v>-7026.4509788155556</v>
      </c>
      <c r="C12" s="10">
        <v>-0.24939886654594756</v>
      </c>
      <c r="D12" s="8"/>
      <c r="E12" s="9">
        <v>-12589.287578701973</v>
      </c>
      <c r="F12" s="10">
        <v>-0.44684778449539753</v>
      </c>
    </row>
    <row r="13" spans="1:6" x14ac:dyDescent="0.35">
      <c r="A13" s="8" t="s">
        <v>11</v>
      </c>
      <c r="B13" s="9">
        <f>-8835.28759467602+ 2200</f>
        <v>-6635.2875946760196</v>
      </c>
      <c r="C13" s="10">
        <f>7/9*(-19.8880396939659%)</f>
        <v>-0.15468475317529035</v>
      </c>
      <c r="D13" s="8"/>
      <c r="E13" s="9">
        <f>-21347.5114370286+4200</f>
        <v>-17147.511437028599</v>
      </c>
      <c r="F13" s="10">
        <f>12/21*(-48.0527826941196%)</f>
        <v>-0.27458732968068339</v>
      </c>
    </row>
    <row r="14" spans="1:6" x14ac:dyDescent="0.35">
      <c r="A14" s="8" t="s">
        <v>12</v>
      </c>
      <c r="B14" s="9">
        <v>-16439.784175947309</v>
      </c>
      <c r="C14" s="10">
        <v>-0.21866233028634474</v>
      </c>
      <c r="D14" s="8"/>
      <c r="E14" s="9">
        <v>-35408.774038538337</v>
      </c>
      <c r="F14" s="10">
        <v>-0.47096512709560978</v>
      </c>
    </row>
    <row r="15" spans="1:6" x14ac:dyDescent="0.35">
      <c r="A15" s="8" t="s">
        <v>13</v>
      </c>
      <c r="B15" s="9">
        <v>-9124.3546913266182</v>
      </c>
      <c r="C15" s="10">
        <v>-0.21930737550244694</v>
      </c>
      <c r="D15" s="8"/>
      <c r="E15" s="9">
        <v>-17729.321907490492</v>
      </c>
      <c r="F15" s="10">
        <v>-0.42613107321066485</v>
      </c>
    </row>
    <row r="16" spans="1:6" x14ac:dyDescent="0.35">
      <c r="A16" s="8" t="s">
        <v>14</v>
      </c>
      <c r="B16" s="9">
        <v>-85843.258274264634</v>
      </c>
      <c r="C16" s="10">
        <v>-0.21094729223079392</v>
      </c>
      <c r="D16" s="8"/>
      <c r="E16" s="9">
        <v>-188384.77973629348</v>
      </c>
      <c r="F16" s="10">
        <v>-0.46292813182720571</v>
      </c>
    </row>
    <row r="17" spans="1:6" x14ac:dyDescent="0.35">
      <c r="A17" s="8" t="s">
        <v>15</v>
      </c>
      <c r="B17" s="9">
        <v>-60420.185753881931</v>
      </c>
      <c r="C17" s="10">
        <v>-0.20993148253728433</v>
      </c>
      <c r="D17" s="8"/>
      <c r="E17" s="9">
        <v>-117636.76201638579</v>
      </c>
      <c r="F17" s="10">
        <v>-0.40873194186429485</v>
      </c>
    </row>
    <row r="18" spans="1:6" x14ac:dyDescent="0.35">
      <c r="A18" s="8" t="s">
        <v>16</v>
      </c>
      <c r="B18" s="9">
        <v>-20561.586579009891</v>
      </c>
      <c r="C18" s="10">
        <v>-0.19373886684565333</v>
      </c>
      <c r="D18" s="8"/>
      <c r="E18" s="9">
        <v>-47242.260657966137</v>
      </c>
      <c r="F18" s="10">
        <v>-0.44513403729480494</v>
      </c>
    </row>
    <row r="19" spans="1:6" x14ac:dyDescent="0.35">
      <c r="A19" s="8" t="s">
        <v>17</v>
      </c>
      <c r="B19" s="9">
        <v>-41107.964835010469</v>
      </c>
      <c r="C19" s="10">
        <v>-0.19955696308372886</v>
      </c>
      <c r="D19" s="8"/>
      <c r="E19" s="9">
        <v>-86232.355346485972</v>
      </c>
      <c r="F19" s="10">
        <v>-0.41861150318601775</v>
      </c>
    </row>
    <row r="20" spans="1:6" x14ac:dyDescent="0.35">
      <c r="A20" s="8" t="s">
        <v>18</v>
      </c>
      <c r="B20" s="9">
        <v>-42478.452204205096</v>
      </c>
      <c r="C20" s="10">
        <v>-0.18116018536399031</v>
      </c>
      <c r="D20" s="8"/>
      <c r="E20" s="9">
        <v>-92361.349392950535</v>
      </c>
      <c r="F20" s="10">
        <v>-0.39389851344062893</v>
      </c>
    </row>
    <row r="21" spans="1:6" x14ac:dyDescent="0.35">
      <c r="A21" s="8" t="s">
        <v>19</v>
      </c>
      <c r="B21" s="9">
        <f>-8193.61364464462+1800</f>
        <v>-6393.6136446446199</v>
      </c>
      <c r="C21" s="10">
        <f>6/8*(-21.785309392397%)</f>
        <v>-0.16338982044297751</v>
      </c>
      <c r="D21" s="8"/>
      <c r="E21" s="9">
        <f>-17210.1578998268-3200</f>
        <v>-20410.157899826801</v>
      </c>
      <c r="F21" s="10">
        <f>17/20*(-45.7586396918759%)</f>
        <v>-0.38894843738094514</v>
      </c>
    </row>
    <row r="22" spans="1:6" x14ac:dyDescent="0.35">
      <c r="A22" s="8" t="s">
        <v>20</v>
      </c>
      <c r="B22" s="9">
        <v>-45279.177433475852</v>
      </c>
      <c r="C22" s="10">
        <v>-0.24247995174875192</v>
      </c>
      <c r="D22" s="8"/>
      <c r="E22" s="9">
        <v>-107742.20477495342</v>
      </c>
      <c r="F22" s="10">
        <v>-0.57698319837011547</v>
      </c>
    </row>
    <row r="23" spans="1:6" x14ac:dyDescent="0.35">
      <c r="A23" s="8" t="s">
        <v>21</v>
      </c>
      <c r="B23" s="9">
        <f>-35290.0462443084+ 2100</f>
        <v>-33190.046244308403</v>
      </c>
      <c r="C23" s="10">
        <f>33/35*(-25.9324808533786%)</f>
        <v>-0.24450624804614107</v>
      </c>
      <c r="D23" s="8"/>
      <c r="E23" s="9">
        <f>-75378.4021409601+3300</f>
        <v>-72078.402140960097</v>
      </c>
      <c r="F23" s="10">
        <f>72/75*(-55.3909438583971%)</f>
        <v>-0.53175306104061215</v>
      </c>
    </row>
    <row r="24" spans="1:6" x14ac:dyDescent="0.35">
      <c r="A24" s="8" t="s">
        <v>22</v>
      </c>
      <c r="B24" s="9">
        <v>-47234.253074899316</v>
      </c>
      <c r="C24" s="10">
        <v>-0.14932424064521635</v>
      </c>
      <c r="D24" s="8"/>
      <c r="E24" s="9">
        <v>-134015.18608374149</v>
      </c>
      <c r="F24" s="10">
        <v>-0.42366957439021002</v>
      </c>
    </row>
    <row r="25" spans="1:6" x14ac:dyDescent="0.35">
      <c r="A25" s="8" t="s">
        <v>23</v>
      </c>
      <c r="B25" s="9">
        <v>-17766.179591715336</v>
      </c>
      <c r="C25" s="10">
        <v>-0.16503567887875073</v>
      </c>
      <c r="D25" s="8"/>
      <c r="E25" s="9">
        <v>-54486.866248562932</v>
      </c>
      <c r="F25" s="10">
        <v>-0.50614578755584128</v>
      </c>
    </row>
    <row r="26" spans="1:6" x14ac:dyDescent="0.35">
      <c r="A26" s="8" t="s">
        <v>24</v>
      </c>
      <c r="B26" s="9">
        <v>-34824.493663042784</v>
      </c>
      <c r="C26" s="10">
        <v>-0.20413941584438206</v>
      </c>
      <c r="D26" s="8"/>
      <c r="E26" s="9">
        <v>-93219.804218508303</v>
      </c>
      <c r="F26" s="10">
        <v>-0.54644976499656073</v>
      </c>
    </row>
    <row r="27" spans="1:6" x14ac:dyDescent="0.35">
      <c r="A27" s="8" t="s">
        <v>25</v>
      </c>
      <c r="B27" s="9">
        <v>-9621.9116759449244</v>
      </c>
      <c r="C27" s="10">
        <v>-0.23558290151094785</v>
      </c>
      <c r="D27" s="8"/>
      <c r="E27" s="9">
        <v>-17169.221659086645</v>
      </c>
      <c r="F27" s="10">
        <v>-0.42037125171750478</v>
      </c>
    </row>
    <row r="28" spans="1:6" x14ac:dyDescent="0.35">
      <c r="A28" s="8" t="s">
        <v>26</v>
      </c>
      <c r="B28" s="9">
        <v>-5948.225939899683</v>
      </c>
      <c r="C28" s="10">
        <v>-0.14543536171229413</v>
      </c>
      <c r="D28" s="8"/>
      <c r="E28" s="9">
        <v>-14599.653223007917</v>
      </c>
      <c r="F28" s="10">
        <v>-0.35696455864587195</v>
      </c>
    </row>
    <row r="29" spans="1:6" x14ac:dyDescent="0.35">
      <c r="A29" s="8" t="s">
        <v>27</v>
      </c>
      <c r="B29" s="9">
        <v>-27354.769153654575</v>
      </c>
      <c r="C29" s="10">
        <v>-0.19296262558300534</v>
      </c>
      <c r="D29" s="8"/>
      <c r="E29" s="9">
        <v>-55686.402344256639</v>
      </c>
      <c r="F29" s="10">
        <v>-0.39281612450324077</v>
      </c>
    </row>
    <row r="30" spans="1:6" x14ac:dyDescent="0.35">
      <c r="A30" s="8" t="s">
        <v>28</v>
      </c>
      <c r="B30" s="9">
        <v>-5572.9384708106518</v>
      </c>
      <c r="C30" s="10">
        <v>-0.20224632084056965</v>
      </c>
      <c r="D30" s="8"/>
      <c r="E30" s="9">
        <v>-12146.46831035614</v>
      </c>
      <c r="F30" s="10">
        <v>-0.4408048895287302</v>
      </c>
    </row>
    <row r="31" spans="1:6" x14ac:dyDescent="0.35">
      <c r="A31" s="8" t="s">
        <v>29</v>
      </c>
      <c r="B31" s="9">
        <v>-56539.275261059403</v>
      </c>
      <c r="C31" s="10">
        <v>-0.20665375866850363</v>
      </c>
      <c r="D31" s="8"/>
      <c r="E31" s="9">
        <v>-129238.06565904617</v>
      </c>
      <c r="F31" s="10">
        <v>-0.4723713190197748</v>
      </c>
    </row>
    <row r="32" spans="1:6" x14ac:dyDescent="0.35">
      <c r="A32" s="8" t="s">
        <v>30</v>
      </c>
      <c r="B32" s="9">
        <v>-26996.367687940598</v>
      </c>
      <c r="C32" s="10">
        <v>-0.2204019200154112</v>
      </c>
      <c r="D32" s="8"/>
      <c r="E32" s="9">
        <v>-51301.955035090446</v>
      </c>
      <c r="F32" s="10">
        <v>-0.41883595308005594</v>
      </c>
    </row>
    <row r="33" spans="1:6" x14ac:dyDescent="0.35">
      <c r="A33" s="8" t="s">
        <v>31</v>
      </c>
      <c r="B33" s="9">
        <v>-268585.77630445361</v>
      </c>
      <c r="C33" s="10">
        <v>-0.25027303915535304</v>
      </c>
      <c r="D33" s="8"/>
      <c r="E33" s="9">
        <v>-537750.43662265688</v>
      </c>
      <c r="F33" s="10">
        <v>-0.50108549280775427</v>
      </c>
    </row>
    <row r="34" spans="1:6" x14ac:dyDescent="0.35">
      <c r="A34" s="8" t="s">
        <v>32</v>
      </c>
      <c r="B34" s="9">
        <v>-59501.002953335643</v>
      </c>
      <c r="C34" s="10">
        <v>-0.16508035442854116</v>
      </c>
      <c r="D34" s="8"/>
      <c r="E34" s="9">
        <v>-135851.76502178609</v>
      </c>
      <c r="F34" s="10">
        <v>-0.37690889911767622</v>
      </c>
    </row>
    <row r="35" spans="1:6" x14ac:dyDescent="0.35">
      <c r="A35" s="8" t="s">
        <v>33</v>
      </c>
      <c r="B35" s="9">
        <v>-2839.7213113903999</v>
      </c>
      <c r="C35" s="10">
        <v>-0.17949916860608722</v>
      </c>
      <c r="D35" s="8"/>
      <c r="E35" s="9">
        <v>-6406.8539364039898</v>
      </c>
      <c r="F35" s="10">
        <v>-0.40497810484158803</v>
      </c>
    </row>
    <row r="36" spans="1:6" x14ac:dyDescent="0.35">
      <c r="A36" s="8" t="s">
        <v>34</v>
      </c>
      <c r="B36" s="9">
        <v>-77076.922616578639</v>
      </c>
      <c r="C36" s="10">
        <v>-0.20094082120559131</v>
      </c>
      <c r="D36" s="8"/>
      <c r="E36" s="9">
        <v>-175296.92718490958</v>
      </c>
      <c r="F36" s="10">
        <v>-0.45700200925998058</v>
      </c>
    </row>
    <row r="37" spans="1:6" x14ac:dyDescent="0.35">
      <c r="A37" s="8" t="s">
        <v>35</v>
      </c>
      <c r="B37" s="9">
        <v>-19080.440387204289</v>
      </c>
      <c r="C37" s="10">
        <v>-0.18586116538990377</v>
      </c>
      <c r="D37" s="8"/>
      <c r="E37" s="9">
        <v>-41264.441887259483</v>
      </c>
      <c r="F37" s="10">
        <v>-0.40195389114149027</v>
      </c>
    </row>
    <row r="38" spans="1:6" x14ac:dyDescent="0.35">
      <c r="A38" s="8" t="s">
        <v>36</v>
      </c>
      <c r="B38" s="9">
        <v>-52225.321162611246</v>
      </c>
      <c r="C38" s="10">
        <v>-0.18208586294929441</v>
      </c>
      <c r="D38" s="8"/>
      <c r="E38" s="9">
        <v>-122201.27922844887</v>
      </c>
      <c r="F38" s="10">
        <v>-0.42606009664426253</v>
      </c>
    </row>
    <row r="39" spans="1:6" x14ac:dyDescent="0.35">
      <c r="A39" s="8" t="s">
        <v>37</v>
      </c>
      <c r="B39" s="9">
        <v>-72626.898762686178</v>
      </c>
      <c r="C39" s="10">
        <v>-0.17759552836554879</v>
      </c>
      <c r="D39" s="8"/>
      <c r="E39" s="9">
        <v>-164375.81738464534</v>
      </c>
      <c r="F39" s="10">
        <v>-0.40195038802817995</v>
      </c>
    </row>
    <row r="40" spans="1:6" x14ac:dyDescent="0.35">
      <c r="A40" s="8" t="s">
        <v>38</v>
      </c>
      <c r="B40" s="9">
        <v>-11366.305077344179</v>
      </c>
      <c r="C40" s="10">
        <v>-0.23194277974879673</v>
      </c>
      <c r="D40" s="8"/>
      <c r="E40" s="9">
        <v>-25085.389194577932</v>
      </c>
      <c r="F40" s="10">
        <v>-0.51189677395412136</v>
      </c>
    </row>
    <row r="41" spans="1:6" x14ac:dyDescent="0.35">
      <c r="A41" s="8" t="s">
        <v>39</v>
      </c>
      <c r="B41" s="9">
        <v>-2820.9086714684963</v>
      </c>
      <c r="C41" s="10">
        <v>-0.16202272869439241</v>
      </c>
      <c r="D41" s="8"/>
      <c r="E41" s="9">
        <v>-6420.9722878932953</v>
      </c>
      <c r="F41" s="10">
        <v>-0.3687972820523715</v>
      </c>
    </row>
    <row r="42" spans="1:6" x14ac:dyDescent="0.35">
      <c r="A42" s="8" t="s">
        <v>40</v>
      </c>
      <c r="B42" s="9">
        <v>-4879.0862203128636</v>
      </c>
      <c r="C42" s="10">
        <v>-0.13283996187985753</v>
      </c>
      <c r="D42" s="8"/>
      <c r="E42" s="9">
        <v>-10636.726055890322</v>
      </c>
      <c r="F42" s="10">
        <v>-0.28959977749693311</v>
      </c>
    </row>
    <row r="43" spans="1:6" x14ac:dyDescent="0.35">
      <c r="A43" s="8" t="s">
        <v>41</v>
      </c>
      <c r="B43" s="9">
        <v>-6496.5906827747822</v>
      </c>
      <c r="C43" s="10">
        <v>-0.23105109448422875</v>
      </c>
      <c r="D43" s="8"/>
      <c r="E43" s="9">
        <v>-16886.32630687952</v>
      </c>
      <c r="F43" s="10">
        <v>-0.60056179703104051</v>
      </c>
    </row>
    <row r="44" spans="1:6" x14ac:dyDescent="0.35">
      <c r="A44" s="8" t="s">
        <v>42</v>
      </c>
      <c r="B44" s="9">
        <v>-86300.213031947613</v>
      </c>
      <c r="C44" s="10">
        <v>-0.28116759764255544</v>
      </c>
      <c r="D44" s="8"/>
      <c r="E44" s="9">
        <v>-155267.60928492248</v>
      </c>
      <c r="F44" s="10">
        <v>-0.50586457623439962</v>
      </c>
    </row>
    <row r="45" spans="1:6" x14ac:dyDescent="0.35">
      <c r="A45" s="8" t="s">
        <v>43</v>
      </c>
      <c r="B45" s="9">
        <v>-81432.425573296845</v>
      </c>
      <c r="C45" s="10">
        <v>-0.21826719396956903</v>
      </c>
      <c r="D45" s="8"/>
      <c r="E45" s="9">
        <v>-179476.00945407897</v>
      </c>
      <c r="F45" s="10">
        <v>-0.48105806369647708</v>
      </c>
    </row>
    <row r="46" spans="1:6" x14ac:dyDescent="0.35">
      <c r="A46" s="8" t="s">
        <v>44</v>
      </c>
      <c r="B46" s="9">
        <v>-16058.346541106701</v>
      </c>
      <c r="C46" s="10">
        <v>-0.20972734130459725</v>
      </c>
      <c r="D46" s="8"/>
      <c r="E46" s="9">
        <v>-34905.35582998395</v>
      </c>
      <c r="F46" s="10">
        <v>-0.45587554464427066</v>
      </c>
    </row>
    <row r="47" spans="1:6" x14ac:dyDescent="0.35">
      <c r="A47" s="8" t="s">
        <v>45</v>
      </c>
      <c r="B47" s="9">
        <v>-12003.027311831713</v>
      </c>
      <c r="C47" s="10">
        <v>-0.08</v>
      </c>
      <c r="D47" s="8"/>
      <c r="E47" s="9">
        <v>-33684.980030909181</v>
      </c>
      <c r="F47" s="10">
        <v>-0.21</v>
      </c>
    </row>
    <row r="48" spans="1:6" x14ac:dyDescent="0.35">
      <c r="A48" s="8"/>
      <c r="B48" s="9"/>
      <c r="C48" s="10"/>
      <c r="D48" s="8"/>
      <c r="E48" s="9"/>
      <c r="F48" s="10"/>
    </row>
    <row r="49" spans="1:6" x14ac:dyDescent="0.35">
      <c r="A49" s="8" t="s">
        <v>48</v>
      </c>
      <c r="B49" s="9"/>
      <c r="C49" s="10"/>
      <c r="D49" s="8"/>
      <c r="E49" s="9"/>
      <c r="F49" s="10"/>
    </row>
    <row r="50" spans="1:6" x14ac:dyDescent="0.35">
      <c r="A50" s="8"/>
      <c r="B50" s="9"/>
      <c r="C50" s="10"/>
      <c r="D50" s="8"/>
      <c r="E50" s="9"/>
      <c r="F50" s="10"/>
    </row>
    <row r="51" spans="1:6" x14ac:dyDescent="0.35">
      <c r="A51" s="8" t="s">
        <v>46</v>
      </c>
      <c r="B51" s="9"/>
      <c r="C51" s="10"/>
      <c r="D51" s="8"/>
      <c r="E51" s="9"/>
      <c r="F51" s="10"/>
    </row>
  </sheetData>
  <mergeCells count="3">
    <mergeCell ref="A3:A4"/>
    <mergeCell ref="B3:C3"/>
    <mergeCell ref="E3:F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Methodology</vt:lpstr>
      <vt:lpstr>Table</vt:lpstr>
      <vt:lpstr>A14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Buettgens, Matthew</dc:creator>
  <cp:lastModifiedBy>Carter, Jamie</cp:lastModifiedBy>
  <dcterms:created xsi:type="dcterms:W3CDTF">2026-08-28T12:44:10Z</dcterms:created>
  <dcterms:modified xsi:type="dcterms:W3CDTF">2026-09-11T15:20:28Z</dcterms:modified>
</cp:coreProperties>
</file>