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JamCarter\Downloads\"/>
    </mc:Choice>
  </mc:AlternateContent>
  <xr:revisionPtr revIDLastSave="0" documentId="13_ncr:1_{D907F74F-1D7B-4D74-84CD-8752565702CA}" xr6:coauthVersionLast="47" xr6:coauthVersionMax="47" xr10:uidLastSave="{00000000-0000-0000-0000-000000000000}"/>
  <bookViews>
    <workbookView xWindow="-110" yWindow="-110" windowWidth="19420" windowHeight="12220" xr2:uid="{2B306809-10AC-4700-9DC7-2406768DA5CF}"/>
  </bookViews>
  <sheets>
    <sheet name="Methodology" sheetId="5" r:id="rId1"/>
    <sheet name="Medicaid" sheetId="1" r:id="rId2"/>
    <sheet name="A14 (2)" sheetId="2" state="hidden" r:id="rId3"/>
  </sheets>
  <externalReferences>
    <externalReference r:id="rId4"/>
  </externalReferences>
  <definedNames>
    <definedName name="_1_3">#REF!</definedName>
    <definedName name="_1_3_b9">#REF!</definedName>
    <definedName name="_2_4">[1]Tab1_21!$A$1:$N$1</definedName>
    <definedName name="_LINDA">#REF!</definedName>
    <definedName name="_LINDA_B9">#REF!</definedName>
    <definedName name="_Tab1">#REF!</definedName>
    <definedName name="_Tab1_B9">#REF!</definedName>
    <definedName name="_Tab10">#REF!</definedName>
    <definedName name="_Tab10_B9">#REF!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2">#REF!</definedName>
    <definedName name="_Tab3">#REF!</definedName>
    <definedName name="_Tab4">#REF!</definedName>
    <definedName name="_Tab5">#REF!</definedName>
    <definedName name="_Tab6">#REF!</definedName>
    <definedName name="_Tab7">#REF!</definedName>
    <definedName name="_Tab8">#REF!</definedName>
    <definedName name="_Tab9">#REF!</definedName>
    <definedName name="LINDA">#REF!</definedName>
    <definedName name="Tab1b">[1]Tab1_21!$A$1:$N$1</definedName>
    <definedName name="Tab4a_1">#REF!</definedName>
    <definedName name="Tab4a_2">#REF!</definedName>
    <definedName name="Tab4b_1">#REF!</definedName>
    <definedName name="Tab4b_2">#REF!</definedName>
    <definedName name="Tab4c">#REF!</definedName>
    <definedName name="Table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1" l="1"/>
  <c r="E24" i="1"/>
  <c r="C24" i="1"/>
  <c r="B24" i="1"/>
  <c r="F22" i="1"/>
  <c r="E22" i="1"/>
  <c r="C22" i="1"/>
  <c r="B22" i="1"/>
  <c r="F14" i="1"/>
  <c r="E14" i="1"/>
  <c r="C14" i="1"/>
  <c r="B14" i="1"/>
  <c r="F23" i="2"/>
  <c r="E23" i="2"/>
  <c r="C23" i="2"/>
  <c r="B23" i="2"/>
  <c r="F21" i="2"/>
  <c r="E21" i="2"/>
  <c r="C21" i="2"/>
  <c r="B21" i="2"/>
  <c r="F13" i="2"/>
  <c r="E13" i="2"/>
  <c r="E5" i="2" s="1"/>
  <c r="C13" i="2"/>
  <c r="B13" i="2"/>
  <c r="B5" i="2"/>
  <c r="E6" i="1"/>
  <c r="B6" i="1"/>
</calcChain>
</file>

<file path=xl/sharedStrings.xml><?xml version="1.0" encoding="utf-8"?>
<sst xmlns="http://schemas.openxmlformats.org/spreadsheetml/2006/main" count="111" uniqueCount="64">
  <si>
    <t>High Mitigation</t>
  </si>
  <si>
    <t>Low Mitigation</t>
  </si>
  <si>
    <t>Difference</t>
  </si>
  <si>
    <t>% Difference</t>
  </si>
  <si>
    <t>Alaska</t>
  </si>
  <si>
    <t>Arizona</t>
  </si>
  <si>
    <t>Arkansas</t>
  </si>
  <si>
    <t>California</t>
  </si>
  <si>
    <t>Colorado</t>
  </si>
  <si>
    <t>Connecticut</t>
  </si>
  <si>
    <t>Delaware</t>
  </si>
  <si>
    <t>District of Columbia</t>
  </si>
  <si>
    <t>Hawaii</t>
  </si>
  <si>
    <t>Idaho</t>
  </si>
  <si>
    <t>Illinois</t>
  </si>
  <si>
    <t>Indiana</t>
  </si>
  <si>
    <t>Iowa</t>
  </si>
  <si>
    <t>Kentucky</t>
  </si>
  <si>
    <t>Louisiana</t>
  </si>
  <si>
    <t>Maine</t>
  </si>
  <si>
    <t>Maryland</t>
  </si>
  <si>
    <t>Massachusetts</t>
  </si>
  <si>
    <t>Michigan</t>
  </si>
  <si>
    <t>Minnesota</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</si>
  <si>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</si>
  <si>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</si>
  <si>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</si>
  <si>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</si>
  <si>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</si>
  <si>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</si>
  <si>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</si>
  <si>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</si>
  <si>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</si>
  <si>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</si>
  <si>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</si>
  <si>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</si>
  <si>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</si>
  <si>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</si>
  <si>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</si>
  <si>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Dakota</t>
  </si>
  <si>
    <t>Utah</t>
  </si>
  <si>
    <t>Vermont</t>
  </si>
  <si>
    <t>Virginia</t>
  </si>
  <si>
    <t>Washington</t>
  </si>
  <si>
    <t>West Virginia</t>
  </si>
  <si>
    <t>Wisconsin</t>
  </si>
  <si>
    <t>Source: The Urban Institute. Health Insurance Policy Simulation Model (HIPSM), 2026.</t>
  </si>
  <si>
    <t>State</t>
  </si>
  <si>
    <t>For Wisconsin, changes are in the waiver enrollment subject to work requirements.</t>
  </si>
  <si>
    <t>Changes in Medicaid Expansion Enrollment Due to OBBBA for People Age 19 to 35 by State in 2028 (Thousands)</t>
  </si>
  <si>
    <t>Total</t>
  </si>
  <si>
    <t>Thousands</t>
  </si>
  <si>
    <t>Percent</t>
  </si>
  <si>
    <t xml:space="preserve">Thousands </t>
  </si>
  <si>
    <t>Source: Urban Institute, Health Insurance Policy Simulation Model, 2026.
Notes: OBBBA = One Big Beautiful Bill Act. Ranges represent enrollment changes under high- and low-mitigation scenarios. Enrollment refers to average monthly enrollment. The projections and mitigation scenarios build on findings Matthew Buettgens, Michael Karpman, Jennifer M. Haley, Jameson Carter, and Genevieve M. Kenney, Projected Reductions in Medicaid Expansion Enrollment under OBBBA’s Work Requirements and Six-Month Redeterminations: National and State Estimates for 2028, Urban Institute, March 2026, https://www.urban.org/research/publication/projected-reductions-medicaid-expansion-enrollment-under-obbbas-work, and have been updated to reflect recent federal guidance (such as related to how income, medical frailty, and caregiving will be defined under implementation of work requirements) and other newly available information. Expansion enrollment here refers to enrollees subject to work requirements, including Medicaid waiver enrollees in Wisconsin. For Wisconsin, changes are in the waiver enrollment subject to work requirements.</t>
  </si>
  <si>
    <t>Up to 2.3 Million Young Adults Ages 19 to 24 Could Lose Medicaid Under OBBBA’s Work Requirements and More-Frequent Redeterminations</t>
  </si>
  <si>
    <t>This file contains supplemental estimates for:</t>
  </si>
  <si>
    <t>Methodology:</t>
  </si>
  <si>
    <t>Equivalent of Table 2 in "Up to 2.3 Million Young Adults Ages 19 to 24 Could Lose Medicaid Under OBBBA’s Work Requirements and More-Frequent Redeterminations"</t>
  </si>
  <si>
    <t>Projected Change in States’ Average Monthly Medicaid Expansion Enrollment Among Young Adults Ages 19 to 34 in 2028 Under OBBBA Work Requirements and Six-Month Redeterminations, in High- and Low-Mitigation Scenarios</t>
  </si>
  <si>
    <t>Reduction in Medicaid Expansion Enrollment–High Mitigation</t>
  </si>
  <si>
    <t>Reduction in Medicaid Expansion Enrollment–Low Mitigation</t>
  </si>
  <si>
    <t>Changes in Medicaid Expansion Enrollment for Young Adults Ages 19 to 34</t>
  </si>
  <si>
    <t>We use the Urban Institute’s Health Insurance Policy Simulation Model to simulate health coverage under several policy scenarios in 2028. We compare scenarios in which the One Big Beautiful Bill Act (OBBBA) work requirements and more-frequent redeterminations have not been implemented (i.e., current law continues) with scenarios in which work requirements and more frequent redeterminations have both been implemented. The table shows differences in Medicaid expansion coverage for people ages 19 to 34 between these scenarios.
The model is calibrated based on state-specific Medicaid and Marketplace enrollment and costs for early 2026. There is substantial uncertainty about implementation decisions that states will make, so we show a range: coverage losses if a state makes high efforts to mitigate coverage disruptions and coverage losses if a state makes low mitigation efforts. The table shows differences in Medicaid expansion coverage due to work requirements and more frequent redeterminations under high and low mitigation efforts. This analysis builds on an approach used in Buettgens et al. (2026), with updates made to reflect recent federal guidance and other new information that has become available since publication of that report. 
The biggest changes relate to interim final guidance released by CMS: First, compliance is based on the MAGI used to determine Medicaid eligibility. Second, the scope of medical frailty exemptions was narrowed to reflect the conditions that may be allowed and the additional requirement to show limitations in the ability to meet the requirement. Third, the regulations provided enough information for us to model exemptions for caretakers of adults with disabilities. 
To isolate the effects of work requirements and six-month redeterminations, we start with a scenario in which enhanced Marketplace subsidies have expired, and the OBBBA Marketplace provisions have taken effect. Coverage losses in Wisconsin are proportionally lower because six-month redetermination would not apply to the waiver population subject to work requirements. In addition, a small number of states (the District of Columbia, Maine, and Massachusetts) could cover 19- and 20-year-olds in another eligibility pathway along with the expansion pathway. If these young adults are not found to meet work requirements, then they will maintain Medicaid enrollment, though they would no longer be counted in the Medicaid expansion group. This somewhat reduces the reduction in Medicaid expansion enrollment we project in those states but does not meaningfully affect the reductions we project nationally.
This analysis has inherent limitations, including gaps in the available data for assessing compliance and exemptions, uncertainty around expansion enrollment totals and the composition of expansion enrollees for 2028, and behavioral responses under different scenarios. See Buettgens et al. (2026) for more detail on these issues. As more information becomes available, we may update our model.
Additional details are available at: 
Buettgens, Matthew, Michael Karpman, Jennifer M. Haley, Jameson Carter, and Genevieve M. Kenney. 2026. Projected Reductions in Medicaid Expansion Enrollment under OBBBA’s Work Requirements and Six-Month Redeterminations: National and State Estimates for 2028. Washington, DC: Urban Institute.
Buettgens, Matthew, and Jessica Banthin. 2020. “The Health Insurance Policy Simulation Model for 2020.” Washington, DC: Urban Institute.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</si>
</sst>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1"/>
      <name val="Calibri"/>
    </font>
    <font>
      <sz val="11"/>
      <color theme="1"/>
      <name val="Calibri"/>
      <family val="2"/>
      <scheme val="minor"/>
    </font>
    <font>
      <b/>
      <sz val="12"/>
      <name val="Lato"/>
      <family val="2"/>
    </font>
    <font>
      <b/>
      <sz val="9.5"/>
      <name val="Lato"/>
      <family val="2"/>
    </font>
    <font>
      <sz val="9"/>
      <name val="Lato"/>
      <family val="2"/>
    </font>
    <font>
      <sz val="11"/>
      <name val="Calibri"/>
      <family val="2"/>
    </font>
    <font>
      <sz val="11"/>
      <name val="Lato"/>
      <family val="2"/>
    </font>
    <font>
      <b/>
      <sz val="11"/>
      <name val="Lato"/>
      <family val="2"/>
    </font>
    <font>
      <sz val="10"/>
      <name val="Lato"/>
      <family val="2"/>
    </font>
    <font>
      <u/>
      <sz val="11"/>
      <color theme="10"/>
      <name val="Calibri"/>
      <family val="2"/>
    </font>
    <font>
      <i/>
      <sz val="10"/>
      <name val="Lato"/>
      <family val="2"/>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5" fillId="0" borderId="0"/>
    <xf numFmtId="0" fontId="9" fillId="0" borderId="0" applyNumberFormat="0" applyFill="0" applyBorder="0" applyAlignment="0" applyProtection="0"/>
  </cellStyleXfs>
  <cellXfs count="30">
    <xf numFmtId="0" fontId="0" fillId="0" borderId="0" xfId="0"/>
    <xf numFmtId="9" fontId="0" fillId="0" borderId="0" xfId="1" applyFont="1"/>
    <xf numFmtId="164" fontId="0" fillId="0" borderId="0" xfId="0" applyNumberFormat="1"/>
    <xf numFmtId="0" fontId="2" fillId="0" borderId="0" xfId="0" applyFont="1"/>
    <xf numFmtId="0" fontId="3" fillId="0" borderId="1" xfId="0" applyFont="1" applyBorder="1"/>
    <xf numFmtId="164" fontId="3" fillId="0" borderId="2" xfId="0" applyNumberFormat="1" applyFont="1" applyBorder="1"/>
    <xf numFmtId="9" fontId="3" fillId="0" borderId="2" xfId="1" applyFont="1" applyBorder="1"/>
    <xf numFmtId="0" fontId="3" fillId="0" borderId="2" xfId="0" applyFont="1" applyBorder="1"/>
    <xf numFmtId="0" fontId="4" fillId="0" borderId="0" xfId="0" applyFont="1"/>
    <xf numFmtId="164" fontId="4" fillId="0" borderId="0" xfId="0" applyNumberFormat="1" applyFont="1"/>
    <xf numFmtId="9" fontId="4" fillId="0" borderId="0" xfId="1" applyFont="1"/>
    <xf numFmtId="164" fontId="3" fillId="0" borderId="0" xfId="0" applyNumberFormat="1" applyFont="1"/>
    <xf numFmtId="9" fontId="3" fillId="0" borderId="0" xfId="1" applyFont="1" applyBorder="1"/>
    <xf numFmtId="0" fontId="3" fillId="0" borderId="0" xfId="0" applyFont="1"/>
    <xf numFmtId="0" fontId="3" fillId="0" borderId="0" xfId="0" applyFont="1" applyAlignment="1">
      <alignment horizontal="left"/>
    </xf>
    <xf numFmtId="0" fontId="3" fillId="0" borderId="1" xfId="0" applyFont="1" applyBorder="1" applyAlignment="1">
      <alignment wrapText="1"/>
    </xf>
    <xf numFmtId="164" fontId="3" fillId="0" borderId="2" xfId="0" applyNumberFormat="1" applyFont="1" applyBorder="1" applyAlignment="1">
      <alignment horizontal="right"/>
    </xf>
    <xf numFmtId="9" fontId="3" fillId="0" borderId="2" xfId="1" applyFont="1" applyBorder="1" applyAlignment="1">
      <alignment horizontal="right"/>
    </xf>
    <xf numFmtId="0" fontId="3" fillId="0" borderId="2" xfId="0" applyFont="1" applyBorder="1" applyAlignment="1">
      <alignment horizontal="right"/>
    </xf>
    <xf numFmtId="0" fontId="6" fillId="0" borderId="0" xfId="0" applyFont="1"/>
    <xf numFmtId="0" fontId="7" fillId="0" borderId="0" xfId="0" applyFont="1"/>
    <xf numFmtId="0" fontId="9" fillId="0" borderId="0" xfId="3"/>
    <xf numFmtId="0" fontId="10" fillId="0" borderId="0" xfId="0" applyFont="1"/>
    <xf numFmtId="0" fontId="4" fillId="0" borderId="0" xfId="0" applyFont="1" applyAlignment="1">
      <alignment horizontal="left" wrapText="1"/>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2" xfId="0" applyFont="1" applyBorder="1" applyAlignment="1">
      <alignment horizontal="center"/>
    </xf>
    <xf numFmtId="0" fontId="2" fillId="0" borderId="0" xfId="0" applyFont="1" applyAlignment="1">
      <alignment horizontal="left" wrapText="1"/>
    </xf>
    <xf numFmtId="0" fontId="2" fillId="0" borderId="2" xfId="0" applyFont="1" applyBorder="1" applyAlignment="1">
      <alignment horizontal="left" wrapText="1"/>
    </xf>
    <xf numFmtId="0" fontId="8" fillId="0" borderId="0" xfId="0" applyFont="1" applyAlignment="1">
      <alignment horizontal="left" vertical="top" wrapText="1"/>
    </xf>
  </cellXfs>
  <cellStyles count="4">
    <cellStyle name="Hyperlink" xfId="3" builtinId="8"/>
    <cellStyle name="Normal" xfId="0" builtinId="0"/>
    <cellStyle name="Normal 2" xfId="2" xr:uid="{14C8D4B2-68FD-9040-B29E-848C516FB46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aucus\Tables\Format\Sta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um schedule_values"/>
      <sheetName val="Cost sharing schedule_values"/>
      <sheetName val="T3 Coverage"/>
      <sheetName val="T4 Costs"/>
      <sheetName val="T5 Total OOP by OOP Dist"/>
      <sheetName val="T6b Burden NG Exch"/>
      <sheetName val="T6b OOP Exch"/>
      <sheetName val="Tab1"/>
      <sheetName val="Tab1_2"/>
      <sheetName val="Tab2"/>
      <sheetName val="Tab3"/>
      <sheetName val="Tab4a_1"/>
      <sheetName val="Tab4a_2"/>
      <sheetName val="Tab4b_1"/>
      <sheetName val="Tab4b_2"/>
      <sheetName val="Tab4c"/>
      <sheetName val="Tab1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rban.org/research/publication/23-million-young-adults-ages-19-24-could-lose-medicaid-under-obbbas-wor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1B883-7E3B-1543-946C-4E89798056D8}">
  <dimension ref="A1:L6"/>
  <sheetViews>
    <sheetView tabSelected="1" workbookViewId="0">
      <selection activeCell="A6" sqref="A6:L6"/>
    </sheetView>
  </sheetViews>
  <sheetFormatPr defaultColWidth="8.6328125" defaultRowHeight="14" x14ac:dyDescent="0.3"/>
  <cols>
    <col min="1" max="1" width="5.81640625" style="19" customWidth="1"/>
    <col min="2" max="11" width="8.6328125" style="19"/>
    <col min="12" max="12" width="29.36328125" style="19" customWidth="1"/>
    <col min="13" max="16384" width="8.6328125" style="19"/>
  </cols>
  <sheetData>
    <row r="1" spans="1:12" x14ac:dyDescent="0.3">
      <c r="A1" s="20" t="s">
        <v>62</v>
      </c>
    </row>
    <row r="2" spans="1:12" x14ac:dyDescent="0.3">
      <c r="A2" s="19" t="s">
        <v>56</v>
      </c>
    </row>
    <row r="3" spans="1:12" ht="14.5" x14ac:dyDescent="0.35">
      <c r="A3" s="21" t="s">
        <v>55</v>
      </c>
    </row>
    <row r="5" spans="1:12" x14ac:dyDescent="0.3">
      <c r="A5" s="20" t="s">
        <v>57</v>
      </c>
    </row>
    <row r="6" spans="1:12" ht="409" customHeight="1" x14ac:dyDescent="0.3">
      <c r="A6" s="29" t="s">
        <v>63</v>
      </c>
      <c r="B6" s="29"/>
      <c r="C6" s="29"/>
      <c r="D6" s="29"/>
      <c r="E6" s="29"/>
      <c r="F6" s="29"/>
      <c r="G6" s="29"/>
      <c r="H6" s="29"/>
      <c r="I6" s="29"/>
      <c r="J6" s="29"/>
      <c r="K6" s="29"/>
      <c r="L6" s="29"/>
    </row>
  </sheetData>
  <mergeCells count="1">
    <mergeCell ref="A6:L6"/>
  </mergeCells>
  <hyperlinks>
    <hyperlink ref="A3" r:id="rId1" display="https://www.urban.org/research/publication/23-million-young-adults-ages-19-24-could-lose-medicaid-under-obbbas-work" xr:uid="{DB9308E7-E6FE-F848-AE54-051B6CB75BAE}"/>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C204-39CD-4A67-853E-6BA6AF87A209}">
  <sheetPr>
    <pageSetUpPr fitToPage="1"/>
  </sheetPr>
  <dimension ref="A1:K51"/>
  <sheetViews>
    <sheetView workbookViewId="0">
      <selection activeCell="A2" sqref="A2:F3"/>
    </sheetView>
  </sheetViews>
  <sheetFormatPr defaultColWidth="8.81640625" defaultRowHeight="14.5" x14ac:dyDescent="0.35"/>
  <cols>
    <col min="1" max="1" width="21.36328125" customWidth="1"/>
    <col min="2" max="2" width="12.6328125" style="2" customWidth="1"/>
    <col min="3" max="3" width="12.6328125" style="1" customWidth="1"/>
    <col min="4" max="4" width="2.36328125" customWidth="1"/>
    <col min="5" max="5" width="12.6328125" style="2" customWidth="1"/>
    <col min="6" max="6" width="12.6328125" style="1" customWidth="1"/>
  </cols>
  <sheetData>
    <row r="1" spans="1:11" x14ac:dyDescent="0.35">
      <c r="A1" s="22" t="s">
        <v>58</v>
      </c>
    </row>
    <row r="2" spans="1:11" ht="56" customHeight="1" x14ac:dyDescent="0.35">
      <c r="A2" s="27" t="s">
        <v>59</v>
      </c>
      <c r="B2" s="27"/>
      <c r="C2" s="27"/>
      <c r="D2" s="27"/>
      <c r="E2" s="27"/>
      <c r="F2" s="27"/>
    </row>
    <row r="3" spans="1:11" ht="6.5" customHeight="1" x14ac:dyDescent="0.35">
      <c r="A3" s="28"/>
      <c r="B3" s="28"/>
      <c r="C3" s="28"/>
      <c r="D3" s="28"/>
      <c r="E3" s="28"/>
      <c r="F3" s="28"/>
    </row>
    <row r="4" spans="1:11" ht="46" customHeight="1" x14ac:dyDescent="0.35">
      <c r="A4" s="25" t="s">
        <v>47</v>
      </c>
      <c r="B4" s="24" t="s">
        <v>60</v>
      </c>
      <c r="C4" s="24"/>
      <c r="D4" s="15"/>
      <c r="E4" s="24" t="s">
        <v>61</v>
      </c>
      <c r="F4" s="24"/>
    </row>
    <row r="5" spans="1:11" x14ac:dyDescent="0.35">
      <c r="A5" s="26"/>
      <c r="B5" s="16" t="s">
        <v>51</v>
      </c>
      <c r="C5" s="17" t="s">
        <v>52</v>
      </c>
      <c r="D5" s="18"/>
      <c r="E5" s="16" t="s">
        <v>53</v>
      </c>
      <c r="F5" s="17" t="s">
        <v>52</v>
      </c>
    </row>
    <row r="6" spans="1:11" x14ac:dyDescent="0.35">
      <c r="A6" s="14" t="s">
        <v>50</v>
      </c>
      <c r="B6" s="11">
        <f>SUM(B7:B48)</f>
        <v>-1994979.0723188687</v>
      </c>
      <c r="C6" s="12">
        <v>-0.21</v>
      </c>
      <c r="D6" s="13"/>
      <c r="E6" s="11">
        <f>SUM(E7:E48)</f>
        <v>-4429308.7636442315</v>
      </c>
      <c r="F6" s="12">
        <v>-0.47</v>
      </c>
    </row>
    <row r="7" spans="1:11" x14ac:dyDescent="0.35">
      <c r="A7" s="8" t="s">
        <v>4</v>
      </c>
      <c r="B7" s="9">
        <v>-4794.5317060351372</v>
      </c>
      <c r="C7" s="10">
        <v>-0.15724890274146189</v>
      </c>
      <c r="D7" s="8"/>
      <c r="E7" s="9">
        <v>-13331.671195238829</v>
      </c>
      <c r="F7" s="10">
        <v>-0.43724617870863569</v>
      </c>
      <c r="H7" s="2"/>
      <c r="K7" s="2"/>
    </row>
    <row r="8" spans="1:11" x14ac:dyDescent="0.35">
      <c r="A8" s="8" t="s">
        <v>5</v>
      </c>
      <c r="B8" s="9">
        <v>-49964.425158903003</v>
      </c>
      <c r="C8" s="10">
        <v>-0.2258724577884943</v>
      </c>
      <c r="D8" s="8"/>
      <c r="E8" s="9">
        <v>-107222.68242938817</v>
      </c>
      <c r="F8" s="10">
        <v>-0.48471789145933292</v>
      </c>
    </row>
    <row r="9" spans="1:11" x14ac:dyDescent="0.35">
      <c r="A9" s="8" t="s">
        <v>6</v>
      </c>
      <c r="B9" s="9">
        <v>-18692.742215268314</v>
      </c>
      <c r="C9" s="10">
        <v>-0.16311442126863723</v>
      </c>
      <c r="D9" s="8"/>
      <c r="E9" s="9">
        <v>-38374.06540761888</v>
      </c>
      <c r="F9" s="10">
        <v>-0.33485528225901012</v>
      </c>
    </row>
    <row r="10" spans="1:11" x14ac:dyDescent="0.35">
      <c r="A10" s="8" t="s">
        <v>7</v>
      </c>
      <c r="B10" s="9">
        <v>-493252.63782264292</v>
      </c>
      <c r="C10" s="10">
        <v>-0.20899538557361336</v>
      </c>
      <c r="D10" s="8"/>
      <c r="E10" s="9">
        <v>-1162452.067977339</v>
      </c>
      <c r="F10" s="10">
        <v>-0.49254094054155634</v>
      </c>
    </row>
    <row r="11" spans="1:11" x14ac:dyDescent="0.35">
      <c r="A11" s="8" t="s">
        <v>8</v>
      </c>
      <c r="B11" s="9">
        <v>-53056.493051677942</v>
      </c>
      <c r="C11" s="10">
        <v>-0.24317620795499956</v>
      </c>
      <c r="D11" s="8"/>
      <c r="E11" s="9">
        <v>-107809.39319379628</v>
      </c>
      <c r="F11" s="10">
        <v>-0.49412763473193405</v>
      </c>
    </row>
    <row r="12" spans="1:11" x14ac:dyDescent="0.35">
      <c r="A12" s="8" t="s">
        <v>9</v>
      </c>
      <c r="B12" s="9">
        <v>-37420.542939022183</v>
      </c>
      <c r="C12" s="10">
        <v>-0.2384426563912917</v>
      </c>
      <c r="D12" s="8"/>
      <c r="E12" s="9">
        <v>-77589.359355732799</v>
      </c>
      <c r="F12" s="10">
        <v>-0.49439723476558622</v>
      </c>
    </row>
    <row r="13" spans="1:11" x14ac:dyDescent="0.35">
      <c r="A13" s="8" t="s">
        <v>10</v>
      </c>
      <c r="B13" s="9">
        <v>-6709.8130927681923</v>
      </c>
      <c r="C13" s="10">
        <v>-0.24649978578013815</v>
      </c>
      <c r="D13" s="8"/>
      <c r="E13" s="9">
        <v>-12268.130638241768</v>
      </c>
      <c r="F13" s="10">
        <v>-0.45069684243644553</v>
      </c>
    </row>
    <row r="14" spans="1:11" x14ac:dyDescent="0.35">
      <c r="A14" s="8" t="s">
        <v>11</v>
      </c>
      <c r="B14" s="9">
        <f>2200-8688.21045005321</f>
        <v>-6488.2104500532096</v>
      </c>
      <c r="C14" s="10">
        <f>7/9*(-19.963408753215%)</f>
        <v>-0.15527095696944998</v>
      </c>
      <c r="D14" s="8"/>
      <c r="E14" s="9">
        <f>4200-20920.8386541306</f>
        <v>-16720.838654130599</v>
      </c>
      <c r="F14" s="10">
        <f>12/21*(-48.0710332597794%)</f>
        <v>-0.27469161862731084</v>
      </c>
    </row>
    <row r="15" spans="1:11" x14ac:dyDescent="0.35">
      <c r="A15" s="8" t="s">
        <v>12</v>
      </c>
      <c r="B15" s="9">
        <v>-15728.284967973828</v>
      </c>
      <c r="C15" s="10">
        <v>-0.21591852611153239</v>
      </c>
      <c r="D15" s="8"/>
      <c r="E15" s="9">
        <v>-34194.973163351417</v>
      </c>
      <c r="F15" s="10">
        <v>-0.46942996142861643</v>
      </c>
    </row>
    <row r="16" spans="1:11" x14ac:dyDescent="0.35">
      <c r="A16" s="8" t="s">
        <v>13</v>
      </c>
      <c r="B16" s="9">
        <v>-8557.0141027569771</v>
      </c>
      <c r="C16" s="10">
        <v>-0.21219531838461309</v>
      </c>
      <c r="D16" s="8"/>
      <c r="E16" s="9">
        <v>-17165.438093394041</v>
      </c>
      <c r="F16" s="10">
        <v>-0.42566549005284027</v>
      </c>
    </row>
    <row r="17" spans="1:6" x14ac:dyDescent="0.35">
      <c r="A17" s="8" t="s">
        <v>14</v>
      </c>
      <c r="B17" s="9">
        <v>-84437.660165257752</v>
      </c>
      <c r="C17" s="10">
        <v>-0.21214568331271594</v>
      </c>
      <c r="D17" s="8"/>
      <c r="E17" s="9">
        <v>-184183.28909446113</v>
      </c>
      <c r="F17" s="10">
        <v>-0.46275192423919159</v>
      </c>
    </row>
    <row r="18" spans="1:6" x14ac:dyDescent="0.35">
      <c r="A18" s="8" t="s">
        <v>15</v>
      </c>
      <c r="B18" s="9">
        <v>-58912.432247281075</v>
      </c>
      <c r="C18" s="10">
        <v>-0.21278775246838832</v>
      </c>
      <c r="D18" s="8"/>
      <c r="E18" s="9">
        <v>-113412.56697848439</v>
      </c>
      <c r="F18" s="10">
        <v>-0.40963858235773354</v>
      </c>
    </row>
    <row r="19" spans="1:6" x14ac:dyDescent="0.35">
      <c r="A19" s="8" t="s">
        <v>16</v>
      </c>
      <c r="B19" s="9">
        <v>-20124.823984727263</v>
      </c>
      <c r="C19" s="10">
        <v>-0.19613134726550027</v>
      </c>
      <c r="D19" s="8"/>
      <c r="E19" s="9">
        <v>-46107.256474554539</v>
      </c>
      <c r="F19" s="10">
        <v>-0.44934943718927117</v>
      </c>
    </row>
    <row r="20" spans="1:6" x14ac:dyDescent="0.35">
      <c r="A20" s="8" t="s">
        <v>17</v>
      </c>
      <c r="B20" s="9">
        <v>-39406.068573795259</v>
      </c>
      <c r="C20" s="10">
        <v>-0.19915558441137499</v>
      </c>
      <c r="D20" s="8"/>
      <c r="E20" s="9">
        <v>-83163.413870617747</v>
      </c>
      <c r="F20" s="10">
        <v>-0.42030222477108103</v>
      </c>
    </row>
    <row r="21" spans="1:6" x14ac:dyDescent="0.35">
      <c r="A21" s="8" t="s">
        <v>18</v>
      </c>
      <c r="B21" s="9">
        <v>-40689.516510255635</v>
      </c>
      <c r="C21" s="10">
        <v>-0.18119728599724258</v>
      </c>
      <c r="D21" s="8"/>
      <c r="E21" s="9">
        <v>-89631.269608318806</v>
      </c>
      <c r="F21" s="10">
        <v>-0.39914317461651416</v>
      </c>
    </row>
    <row r="22" spans="1:6" x14ac:dyDescent="0.35">
      <c r="A22" s="8" t="s">
        <v>19</v>
      </c>
      <c r="B22" s="9">
        <f>1800-7750.7008524388</f>
        <v>-5950.7008524388002</v>
      </c>
      <c r="C22" s="10">
        <f>6/8*(-21.1721432433576%)</f>
        <v>-0.158791074325182</v>
      </c>
      <c r="D22" s="8"/>
      <c r="E22" s="9">
        <f>3200-17027.0935735404</f>
        <v>-13827.093573540398</v>
      </c>
      <c r="F22" s="10">
        <f>17/20*(-46.5119311169929%)</f>
        <v>-0.39535141449443961</v>
      </c>
    </row>
    <row r="23" spans="1:6" x14ac:dyDescent="0.35">
      <c r="A23" s="8" t="s">
        <v>20</v>
      </c>
      <c r="B23" s="9">
        <v>-44625.029312834144</v>
      </c>
      <c r="C23" s="10">
        <v>-0.24360706385904443</v>
      </c>
      <c r="D23" s="8"/>
      <c r="E23" s="9">
        <v>-105802.58585367352</v>
      </c>
      <c r="F23" s="10">
        <v>-0.5775740136286075</v>
      </c>
    </row>
    <row r="24" spans="1:6" x14ac:dyDescent="0.35">
      <c r="A24" s="8" t="s">
        <v>21</v>
      </c>
      <c r="B24" s="9">
        <f>2100-34118.7999927252</f>
        <v>-32018.799992725202</v>
      </c>
      <c r="C24" s="10">
        <f>33/35*(-26.0364470511165%)</f>
        <v>-0.24548650076766987</v>
      </c>
      <c r="D24" s="8"/>
      <c r="E24" s="9">
        <f>3300-72531.6946393698</f>
        <v>-69231.694639369802</v>
      </c>
      <c r="F24" s="10">
        <f>72/75*(-55.3497669146735%)</f>
        <v>-0.53135776238086563</v>
      </c>
    </row>
    <row r="25" spans="1:6" x14ac:dyDescent="0.35">
      <c r="A25" s="8" t="s">
        <v>22</v>
      </c>
      <c r="B25" s="9">
        <v>-46065.410230591893</v>
      </c>
      <c r="C25" s="10">
        <v>-0.15137714888400194</v>
      </c>
      <c r="D25" s="8"/>
      <c r="E25" s="9">
        <v>-129692.42494789511</v>
      </c>
      <c r="F25" s="10">
        <v>-0.42618679443403512</v>
      </c>
    </row>
    <row r="26" spans="1:6" x14ac:dyDescent="0.35">
      <c r="A26" s="8" t="s">
        <v>23</v>
      </c>
      <c r="B26" s="9">
        <v>-16934.104033052921</v>
      </c>
      <c r="C26" s="10">
        <v>-0.16041171015574593</v>
      </c>
      <c r="D26" s="8"/>
      <c r="E26" s="9">
        <v>-53659.195764020085</v>
      </c>
      <c r="F26" s="10">
        <v>-0.50829753621967255</v>
      </c>
    </row>
    <row r="27" spans="1:6" x14ac:dyDescent="0.35">
      <c r="A27" s="8" t="s">
        <v>24</v>
      </c>
      <c r="B27" s="9">
        <v>-34066.856974333525</v>
      </c>
      <c r="C27" s="10">
        <v>-0.2047808410292597</v>
      </c>
      <c r="D27" s="8"/>
      <c r="E27" s="9">
        <v>-90922.071319796145</v>
      </c>
      <c r="F27" s="10">
        <v>-0.54654581862418639</v>
      </c>
    </row>
    <row r="28" spans="1:6" x14ac:dyDescent="0.35">
      <c r="A28" s="8" t="s">
        <v>25</v>
      </c>
      <c r="B28" s="9">
        <v>-9328.509378567338</v>
      </c>
      <c r="C28" s="10">
        <v>-0.23624471430352129</v>
      </c>
      <c r="D28" s="8"/>
      <c r="E28" s="9">
        <v>-16616.583101533353</v>
      </c>
      <c r="F28" s="10">
        <v>-0.42081534875675419</v>
      </c>
    </row>
    <row r="29" spans="1:6" x14ac:dyDescent="0.35">
      <c r="A29" s="8" t="s">
        <v>26</v>
      </c>
      <c r="B29" s="9">
        <v>-5614.4923163950443</v>
      </c>
      <c r="C29" s="10">
        <v>-0.14199642045310654</v>
      </c>
      <c r="D29" s="8"/>
      <c r="E29" s="9">
        <v>-14179.987154692411</v>
      </c>
      <c r="F29" s="10">
        <v>-0.35862680088770471</v>
      </c>
    </row>
    <row r="30" spans="1:6" x14ac:dyDescent="0.35">
      <c r="A30" s="8" t="s">
        <v>27</v>
      </c>
      <c r="B30" s="9">
        <v>-26049.468563437462</v>
      </c>
      <c r="C30" s="10">
        <v>-0.19163570789935461</v>
      </c>
      <c r="D30" s="8"/>
      <c r="E30" s="9">
        <v>-53842.624124675989</v>
      </c>
      <c r="F30" s="10">
        <v>-0.39609903611521419</v>
      </c>
    </row>
    <row r="31" spans="1:6" x14ac:dyDescent="0.35">
      <c r="A31" s="8" t="s">
        <v>28</v>
      </c>
      <c r="B31" s="9">
        <v>-5360.0878791511059</v>
      </c>
      <c r="C31" s="10">
        <v>-0.19973301969899446</v>
      </c>
      <c r="D31" s="8"/>
      <c r="E31" s="9">
        <v>-11812.320321083069</v>
      </c>
      <c r="F31" s="10">
        <v>-0.44016263549682111</v>
      </c>
    </row>
    <row r="32" spans="1:6" x14ac:dyDescent="0.35">
      <c r="A32" s="8" t="s">
        <v>29</v>
      </c>
      <c r="B32" s="9">
        <v>-54468.712445750833</v>
      </c>
      <c r="C32" s="10">
        <v>-0.20802607861010128</v>
      </c>
      <c r="D32" s="8"/>
      <c r="E32" s="9">
        <v>-124610.7811948061</v>
      </c>
      <c r="F32" s="10">
        <v>-0.47591160136775168</v>
      </c>
    </row>
    <row r="33" spans="1:6" x14ac:dyDescent="0.35">
      <c r="A33" s="8" t="s">
        <v>30</v>
      </c>
      <c r="B33" s="9">
        <v>-26394.088136911392</v>
      </c>
      <c r="C33" s="10">
        <v>-0.22548521654776169</v>
      </c>
      <c r="D33" s="8"/>
      <c r="E33" s="9">
        <v>-48296.577909350395</v>
      </c>
      <c r="F33" s="10">
        <v>-0.41259861950586302</v>
      </c>
    </row>
    <row r="34" spans="1:6" x14ac:dyDescent="0.35">
      <c r="A34" s="8" t="s">
        <v>31</v>
      </c>
      <c r="B34" s="9">
        <v>-259952.91086193919</v>
      </c>
      <c r="C34" s="10">
        <v>-0.25078536775377736</v>
      </c>
      <c r="D34" s="8"/>
      <c r="E34" s="9">
        <v>-520914.97653321177</v>
      </c>
      <c r="F34" s="10">
        <v>-0.50254430129352723</v>
      </c>
    </row>
    <row r="35" spans="1:6" x14ac:dyDescent="0.35">
      <c r="A35" s="8" t="s">
        <v>32</v>
      </c>
      <c r="B35" s="9">
        <v>-58148.216654583812</v>
      </c>
      <c r="C35" s="10">
        <v>-0.16708759300469933</v>
      </c>
      <c r="D35" s="8"/>
      <c r="E35" s="9">
        <v>-131560.37075231969</v>
      </c>
      <c r="F35" s="10">
        <v>-0.37803576701914376</v>
      </c>
    </row>
    <row r="36" spans="1:6" x14ac:dyDescent="0.35">
      <c r="A36" s="8" t="s">
        <v>33</v>
      </c>
      <c r="B36" s="9">
        <v>-2833.2199330925941</v>
      </c>
      <c r="C36" s="10">
        <v>-0.18651807105216628</v>
      </c>
      <c r="D36" s="8"/>
      <c r="E36" s="9">
        <v>-6225.4426885545254</v>
      </c>
      <c r="F36" s="10">
        <v>-0.40983671904621377</v>
      </c>
    </row>
    <row r="37" spans="1:6" x14ac:dyDescent="0.35">
      <c r="A37" s="8" t="s">
        <v>34</v>
      </c>
      <c r="B37" s="9">
        <v>-74732.058079220355</v>
      </c>
      <c r="C37" s="10">
        <v>-0.20265293519515654</v>
      </c>
      <c r="D37" s="8"/>
      <c r="E37" s="9">
        <v>-169190.3400849998</v>
      </c>
      <c r="F37" s="10">
        <v>-0.45879800324173892</v>
      </c>
    </row>
    <row r="38" spans="1:6" x14ac:dyDescent="0.35">
      <c r="A38" s="8" t="s">
        <v>35</v>
      </c>
      <c r="B38" s="9">
        <v>-17999.75960727036</v>
      </c>
      <c r="C38" s="10">
        <v>-0.18587639659409946</v>
      </c>
      <c r="D38" s="8"/>
      <c r="E38" s="9">
        <v>-39235.785019695759</v>
      </c>
      <c r="F38" s="10">
        <v>-0.40517242986156582</v>
      </c>
    </row>
    <row r="39" spans="1:6" x14ac:dyDescent="0.35">
      <c r="A39" s="8" t="s">
        <v>36</v>
      </c>
      <c r="B39" s="9">
        <v>-50216.445239424706</v>
      </c>
      <c r="C39" s="10">
        <v>-0.18051422550403173</v>
      </c>
      <c r="D39" s="8"/>
      <c r="E39" s="9">
        <v>-118579.37670391798</v>
      </c>
      <c r="F39" s="10">
        <v>-0.42626004776724818</v>
      </c>
    </row>
    <row r="40" spans="1:6" x14ac:dyDescent="0.35">
      <c r="A40" s="8" t="s">
        <v>37</v>
      </c>
      <c r="B40" s="9">
        <v>-70819.042420221493</v>
      </c>
      <c r="C40" s="10">
        <v>-0.18007180514343341</v>
      </c>
      <c r="D40" s="8"/>
      <c r="E40" s="9">
        <v>-159272.93109996617</v>
      </c>
      <c r="F40" s="10">
        <v>-0.40498379014324581</v>
      </c>
    </row>
    <row r="41" spans="1:6" x14ac:dyDescent="0.35">
      <c r="A41" s="8" t="s">
        <v>38</v>
      </c>
      <c r="B41" s="9">
        <v>-11174.765377789736</v>
      </c>
      <c r="C41" s="10">
        <v>-0.23176674319177318</v>
      </c>
      <c r="D41" s="8"/>
      <c r="E41" s="9">
        <v>-24548.112563103437</v>
      </c>
      <c r="F41" s="10">
        <v>-0.50913248805773603</v>
      </c>
    </row>
    <row r="42" spans="1:6" x14ac:dyDescent="0.35">
      <c r="A42" s="8" t="s">
        <v>39</v>
      </c>
      <c r="B42" s="9">
        <v>-2720.2224150598049</v>
      </c>
      <c r="C42" s="10">
        <v>-0.16332797885785644</v>
      </c>
      <c r="D42" s="8"/>
      <c r="E42" s="9">
        <v>-6228.8550221920013</v>
      </c>
      <c r="F42" s="10">
        <v>-0.37399379394161103</v>
      </c>
    </row>
    <row r="43" spans="1:6" x14ac:dyDescent="0.35">
      <c r="A43" s="8" t="s">
        <v>40</v>
      </c>
      <c r="B43" s="9">
        <v>-4548.3131042011082</v>
      </c>
      <c r="C43" s="10">
        <v>-0.1310777313919769</v>
      </c>
      <c r="D43" s="8"/>
      <c r="E43" s="9">
        <v>-10188.983562737703</v>
      </c>
      <c r="F43" s="10">
        <v>-0.29363608441120809</v>
      </c>
    </row>
    <row r="44" spans="1:6" x14ac:dyDescent="0.35">
      <c r="A44" s="8" t="s">
        <v>41</v>
      </c>
      <c r="B44" s="9">
        <v>-6315.0678405761719</v>
      </c>
      <c r="C44" s="10">
        <v>-0.22792558985932923</v>
      </c>
      <c r="D44" s="8"/>
      <c r="E44" s="9">
        <v>-16808.22089445591</v>
      </c>
      <c r="F44" s="10">
        <v>-0.60664806120360415</v>
      </c>
    </row>
    <row r="45" spans="1:6" x14ac:dyDescent="0.35">
      <c r="A45" s="8" t="s">
        <v>42</v>
      </c>
      <c r="B45" s="9">
        <v>-83680.572452276945</v>
      </c>
      <c r="C45" s="10">
        <v>-0.28231766483847037</v>
      </c>
      <c r="D45" s="8"/>
      <c r="E45" s="9">
        <v>-149294.14656509459</v>
      </c>
      <c r="F45" s="10">
        <v>-0.50368172201913508</v>
      </c>
    </row>
    <row r="46" spans="1:6" x14ac:dyDescent="0.35">
      <c r="A46" s="8" t="s">
        <v>43</v>
      </c>
      <c r="B46" s="9">
        <v>-79608.979559607804</v>
      </c>
      <c r="C46" s="10">
        <v>-0.22026831571651392</v>
      </c>
      <c r="D46" s="8"/>
      <c r="E46" s="9">
        <v>-175228.95427841693</v>
      </c>
      <c r="F46" s="10">
        <v>-0.48483709799059604</v>
      </c>
    </row>
    <row r="47" spans="1:6" x14ac:dyDescent="0.35">
      <c r="A47" s="8" t="s">
        <v>44</v>
      </c>
      <c r="B47" s="9">
        <v>-15261.093381106853</v>
      </c>
      <c r="C47" s="10">
        <v>-0.20861385615190817</v>
      </c>
      <c r="D47" s="8"/>
      <c r="E47" s="9">
        <v>-32821.042657166719</v>
      </c>
      <c r="F47" s="10">
        <v>-0.448652275472888</v>
      </c>
    </row>
    <row r="48" spans="1:6" x14ac:dyDescent="0.35">
      <c r="A48" s="8" t="s">
        <v>45</v>
      </c>
      <c r="B48" s="9">
        <v>-11856.948287889361</v>
      </c>
      <c r="C48" s="10">
        <v>-0.08</v>
      </c>
      <c r="D48" s="8"/>
      <c r="E48" s="9">
        <v>-33090.869179293513</v>
      </c>
      <c r="F48" s="10">
        <v>-0.21</v>
      </c>
    </row>
    <row r="49" spans="1:6" x14ac:dyDescent="0.35">
      <c r="A49" s="8"/>
      <c r="B49" s="9"/>
      <c r="C49" s="10"/>
      <c r="D49" s="8"/>
      <c r="E49" s="9"/>
      <c r="F49" s="10"/>
    </row>
    <row r="50" spans="1:6" x14ac:dyDescent="0.35">
      <c r="A50" s="8"/>
      <c r="B50" s="9"/>
      <c r="C50" s="10"/>
      <c r="D50" s="8"/>
      <c r="E50" s="9"/>
      <c r="F50" s="10"/>
    </row>
    <row r="51" spans="1:6" ht="150" customHeight="1" x14ac:dyDescent="0.35">
      <c r="A51" s="23" t="s">
        <v>54</v>
      </c>
      <c r="B51" s="23"/>
      <c r="C51" s="23"/>
      <c r="D51" s="23"/>
      <c r="E51" s="23"/>
      <c r="F51" s="23"/>
    </row>
  </sheetData>
  <mergeCells count="5">
    <mergeCell ref="A51:F51"/>
    <mergeCell ref="B4:C4"/>
    <mergeCell ref="E4:F4"/>
    <mergeCell ref="A4:A5"/>
    <mergeCell ref="A2:F3"/>
  </mergeCells>
  <pageMargins left="0.7" right="0.7" top="0.75" bottom="0.75" header="0.3" footer="0.3"/>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63879-F512-4FA3-A540-B5A4140AE58E}">
  <dimension ref="A1:F51"/>
  <sheetViews>
    <sheetView topLeftCell="A4" workbookViewId="0">
      <selection activeCell="F23" sqref="F23"/>
    </sheetView>
  </sheetViews>
  <sheetFormatPr defaultColWidth="8.81640625" defaultRowHeight="14.5" x14ac:dyDescent="0.35"/>
  <cols>
    <col min="1" max="1" width="21.36328125" customWidth="1"/>
    <col min="2" max="2" width="12.6328125" style="2" customWidth="1"/>
    <col min="3" max="3" width="12.6328125" style="1" customWidth="1"/>
    <col min="4" max="4" width="2.36328125" customWidth="1"/>
    <col min="5" max="5" width="12.6328125" style="2" customWidth="1"/>
    <col min="6" max="6" width="12.6328125" style="1" customWidth="1"/>
  </cols>
  <sheetData>
    <row r="1" spans="1:6" ht="15.5" x14ac:dyDescent="0.35">
      <c r="A1" s="3" t="s">
        <v>49</v>
      </c>
    </row>
    <row r="3" spans="1:6" x14ac:dyDescent="0.35">
      <c r="A3" s="25" t="s">
        <v>47</v>
      </c>
      <c r="B3" s="25" t="s">
        <v>0</v>
      </c>
      <c r="C3" s="25"/>
      <c r="D3" s="4"/>
      <c r="E3" s="25" t="s">
        <v>1</v>
      </c>
      <c r="F3" s="25"/>
    </row>
    <row r="4" spans="1:6" x14ac:dyDescent="0.35">
      <c r="A4" s="26"/>
      <c r="B4" s="5" t="s">
        <v>2</v>
      </c>
      <c r="C4" s="6" t="s">
        <v>3</v>
      </c>
      <c r="D4" s="7"/>
      <c r="E4" s="5" t="s">
        <v>2</v>
      </c>
      <c r="F4" s="6" t="s">
        <v>3</v>
      </c>
    </row>
    <row r="5" spans="1:6" x14ac:dyDescent="0.35">
      <c r="A5" s="14" t="s">
        <v>50</v>
      </c>
      <c r="B5" s="11">
        <f>SUM(B6:B47)</f>
        <v>-2055531.3231191952</v>
      </c>
      <c r="C5" s="12">
        <v>-0.21</v>
      </c>
      <c r="D5" s="13"/>
      <c r="E5" s="11">
        <f>SUM(E6:E47)</f>
        <v>-4573719.6725919377</v>
      </c>
      <c r="F5" s="12">
        <v>-0.47</v>
      </c>
    </row>
    <row r="6" spans="1:6" x14ac:dyDescent="0.35">
      <c r="A6" s="8" t="s">
        <v>4</v>
      </c>
      <c r="B6" s="9">
        <v>-4870.6497194170952</v>
      </c>
      <c r="C6" s="10">
        <v>-0.15278702048531714</v>
      </c>
      <c r="D6" s="8"/>
      <c r="E6" s="9">
        <v>-14222.16962453723</v>
      </c>
      <c r="F6" s="10">
        <v>-0.44613409851814978</v>
      </c>
    </row>
    <row r="7" spans="1:6" x14ac:dyDescent="0.35">
      <c r="A7" s="8" t="s">
        <v>5</v>
      </c>
      <c r="B7" s="9">
        <v>-51067.260710760951</v>
      </c>
      <c r="C7" s="10">
        <v>-0.22528145515653475</v>
      </c>
      <c r="D7" s="8"/>
      <c r="E7" s="9">
        <v>-109975.00419206917</v>
      </c>
      <c r="F7" s="10">
        <v>-0.48515092899852108</v>
      </c>
    </row>
    <row r="8" spans="1:6" x14ac:dyDescent="0.35">
      <c r="A8" s="8" t="s">
        <v>6</v>
      </c>
      <c r="B8" s="9">
        <v>-19530.563482873142</v>
      </c>
      <c r="C8" s="10">
        <v>-0.16273201870259232</v>
      </c>
      <c r="D8" s="8"/>
      <c r="E8" s="9">
        <v>-39822.766469106078</v>
      </c>
      <c r="F8" s="10">
        <v>-0.33181014892490951</v>
      </c>
    </row>
    <row r="9" spans="1:6" x14ac:dyDescent="0.35">
      <c r="A9" s="8" t="s">
        <v>7</v>
      </c>
      <c r="B9" s="9">
        <v>-507257.72278161347</v>
      </c>
      <c r="C9" s="10">
        <v>-0.20905691521303207</v>
      </c>
      <c r="D9" s="8"/>
      <c r="E9" s="9">
        <v>-1196533.2538445294</v>
      </c>
      <c r="F9" s="10">
        <v>-0.49312911319881853</v>
      </c>
    </row>
    <row r="10" spans="1:6" x14ac:dyDescent="0.35">
      <c r="A10" s="8" t="s">
        <v>8</v>
      </c>
      <c r="B10" s="9">
        <v>-54735.351543337107</v>
      </c>
      <c r="C10" s="10">
        <v>-0.24287820991804313</v>
      </c>
      <c r="D10" s="8"/>
      <c r="E10" s="9">
        <v>-110555.75613309443</v>
      </c>
      <c r="F10" s="10">
        <v>-0.49057114622679926</v>
      </c>
    </row>
    <row r="11" spans="1:6" x14ac:dyDescent="0.35">
      <c r="A11" s="8" t="s">
        <v>9</v>
      </c>
      <c r="B11" s="9">
        <v>-38418.211344316602</v>
      </c>
      <c r="C11" s="10">
        <v>-0.23708025914542577</v>
      </c>
      <c r="D11" s="8"/>
      <c r="E11" s="9">
        <v>-80273.042908117175</v>
      </c>
      <c r="F11" s="10">
        <v>-0.49536803378181415</v>
      </c>
    </row>
    <row r="12" spans="1:6" x14ac:dyDescent="0.35">
      <c r="A12" s="8" t="s">
        <v>10</v>
      </c>
      <c r="B12" s="9">
        <v>-7026.4509788155556</v>
      </c>
      <c r="C12" s="10">
        <v>-0.24939886654594756</v>
      </c>
      <c r="D12" s="8"/>
      <c r="E12" s="9">
        <v>-12589.287578701973</v>
      </c>
      <c r="F12" s="10">
        <v>-0.44684778449539753</v>
      </c>
    </row>
    <row r="13" spans="1:6" x14ac:dyDescent="0.35">
      <c r="A13" s="8" t="s">
        <v>11</v>
      </c>
      <c r="B13" s="9">
        <f>-8835.28759467602+ 2200</f>
        <v>-6635.2875946760196</v>
      </c>
      <c r="C13" s="10">
        <f>7/9*(-19.8880396939659%)</f>
        <v>-0.15468475317529035</v>
      </c>
      <c r="D13" s="8"/>
      <c r="E13" s="9">
        <f>-21347.5114370286+4200</f>
        <v>-17147.511437028599</v>
      </c>
      <c r="F13" s="10">
        <f>12/21*(-48.0527826941196%)</f>
        <v>-0.27458732968068339</v>
      </c>
    </row>
    <row r="14" spans="1:6" x14ac:dyDescent="0.35">
      <c r="A14" s="8" t="s">
        <v>12</v>
      </c>
      <c r="B14" s="9">
        <v>-16439.784175947309</v>
      </c>
      <c r="C14" s="10">
        <v>-0.21866233028634474</v>
      </c>
      <c r="D14" s="8"/>
      <c r="E14" s="9">
        <v>-35408.774038538337</v>
      </c>
      <c r="F14" s="10">
        <v>-0.47096512709560978</v>
      </c>
    </row>
    <row r="15" spans="1:6" x14ac:dyDescent="0.35">
      <c r="A15" s="8" t="s">
        <v>13</v>
      </c>
      <c r="B15" s="9">
        <v>-9124.3546913266182</v>
      </c>
      <c r="C15" s="10">
        <v>-0.21930737550244694</v>
      </c>
      <c r="D15" s="8"/>
      <c r="E15" s="9">
        <v>-17729.321907490492</v>
      </c>
      <c r="F15" s="10">
        <v>-0.42613107321066485</v>
      </c>
    </row>
    <row r="16" spans="1:6" x14ac:dyDescent="0.35">
      <c r="A16" s="8" t="s">
        <v>14</v>
      </c>
      <c r="B16" s="9">
        <v>-85843.258274264634</v>
      </c>
      <c r="C16" s="10">
        <v>-0.21094729223079392</v>
      </c>
      <c r="D16" s="8"/>
      <c r="E16" s="9">
        <v>-188384.77973629348</v>
      </c>
      <c r="F16" s="10">
        <v>-0.46292813182720571</v>
      </c>
    </row>
    <row r="17" spans="1:6" x14ac:dyDescent="0.35">
      <c r="A17" s="8" t="s">
        <v>15</v>
      </c>
      <c r="B17" s="9">
        <v>-60420.185753881931</v>
      </c>
      <c r="C17" s="10">
        <v>-0.20993148253728433</v>
      </c>
      <c r="D17" s="8"/>
      <c r="E17" s="9">
        <v>-117636.76201638579</v>
      </c>
      <c r="F17" s="10">
        <v>-0.40873194186429485</v>
      </c>
    </row>
    <row r="18" spans="1:6" x14ac:dyDescent="0.35">
      <c r="A18" s="8" t="s">
        <v>16</v>
      </c>
      <c r="B18" s="9">
        <v>-20561.586579009891</v>
      </c>
      <c r="C18" s="10">
        <v>-0.19373886684565333</v>
      </c>
      <c r="D18" s="8"/>
      <c r="E18" s="9">
        <v>-47242.260657966137</v>
      </c>
      <c r="F18" s="10">
        <v>-0.44513403729480494</v>
      </c>
    </row>
    <row r="19" spans="1:6" x14ac:dyDescent="0.35">
      <c r="A19" s="8" t="s">
        <v>17</v>
      </c>
      <c r="B19" s="9">
        <v>-41107.964835010469</v>
      </c>
      <c r="C19" s="10">
        <v>-0.19955696308372886</v>
      </c>
      <c r="D19" s="8"/>
      <c r="E19" s="9">
        <v>-86232.355346485972</v>
      </c>
      <c r="F19" s="10">
        <v>-0.41861150318601775</v>
      </c>
    </row>
    <row r="20" spans="1:6" x14ac:dyDescent="0.35">
      <c r="A20" s="8" t="s">
        <v>18</v>
      </c>
      <c r="B20" s="9">
        <v>-42478.452204205096</v>
      </c>
      <c r="C20" s="10">
        <v>-0.18116018536399031</v>
      </c>
      <c r="D20" s="8"/>
      <c r="E20" s="9">
        <v>-92361.349392950535</v>
      </c>
      <c r="F20" s="10">
        <v>-0.39389851344062893</v>
      </c>
    </row>
    <row r="21" spans="1:6" x14ac:dyDescent="0.35">
      <c r="A21" s="8" t="s">
        <v>19</v>
      </c>
      <c r="B21" s="9">
        <f>-8193.61364464462+1800</f>
        <v>-6393.6136446446199</v>
      </c>
      <c r="C21" s="10">
        <f>6/8*(-21.785309392397%)</f>
        <v>-0.16338982044297751</v>
      </c>
      <c r="D21" s="8"/>
      <c r="E21" s="9">
        <f>-17210.1578998268-3200</f>
        <v>-20410.157899826801</v>
      </c>
      <c r="F21" s="10">
        <f>17/20*(-45.7586396918759%)</f>
        <v>-0.38894843738094514</v>
      </c>
    </row>
    <row r="22" spans="1:6" x14ac:dyDescent="0.35">
      <c r="A22" s="8" t="s">
        <v>20</v>
      </c>
      <c r="B22" s="9">
        <v>-45279.177433475852</v>
      </c>
      <c r="C22" s="10">
        <v>-0.24247995174875192</v>
      </c>
      <c r="D22" s="8"/>
      <c r="E22" s="9">
        <v>-107742.20477495342</v>
      </c>
      <c r="F22" s="10">
        <v>-0.57698319837011547</v>
      </c>
    </row>
    <row r="23" spans="1:6" x14ac:dyDescent="0.35">
      <c r="A23" s="8" t="s">
        <v>21</v>
      </c>
      <c r="B23" s="9">
        <f>-35290.0462443084+ 2100</f>
        <v>-33190.046244308403</v>
      </c>
      <c r="C23" s="10">
        <f>33/35*(-25.9324808533786%)</f>
        <v>-0.24450624804614107</v>
      </c>
      <c r="D23" s="8"/>
      <c r="E23" s="9">
        <f>-75378.4021409601+3300</f>
        <v>-72078.402140960097</v>
      </c>
      <c r="F23" s="10">
        <f>72/75*(-55.3909438583971%)</f>
        <v>-0.53175306104061215</v>
      </c>
    </row>
    <row r="24" spans="1:6" x14ac:dyDescent="0.35">
      <c r="A24" s="8" t="s">
        <v>22</v>
      </c>
      <c r="B24" s="9">
        <v>-47234.253074899316</v>
      </c>
      <c r="C24" s="10">
        <v>-0.14932424064521635</v>
      </c>
      <c r="D24" s="8"/>
      <c r="E24" s="9">
        <v>-134015.18608374149</v>
      </c>
      <c r="F24" s="10">
        <v>-0.42366957439021002</v>
      </c>
    </row>
    <row r="25" spans="1:6" x14ac:dyDescent="0.35">
      <c r="A25" s="8" t="s">
        <v>23</v>
      </c>
      <c r="B25" s="9">
        <v>-17766.179591715336</v>
      </c>
      <c r="C25" s="10">
        <v>-0.16503567887875073</v>
      </c>
      <c r="D25" s="8"/>
      <c r="E25" s="9">
        <v>-54486.866248562932</v>
      </c>
      <c r="F25" s="10">
        <v>-0.50614578755584128</v>
      </c>
    </row>
    <row r="26" spans="1:6" x14ac:dyDescent="0.35">
      <c r="A26" s="8" t="s">
        <v>24</v>
      </c>
      <c r="B26" s="9">
        <v>-34824.493663042784</v>
      </c>
      <c r="C26" s="10">
        <v>-0.20413941584438206</v>
      </c>
      <c r="D26" s="8"/>
      <c r="E26" s="9">
        <v>-93219.804218508303</v>
      </c>
      <c r="F26" s="10">
        <v>-0.54644976499656073</v>
      </c>
    </row>
    <row r="27" spans="1:6" x14ac:dyDescent="0.35">
      <c r="A27" s="8" t="s">
        <v>25</v>
      </c>
      <c r="B27" s="9">
        <v>-9621.9116759449244</v>
      </c>
      <c r="C27" s="10">
        <v>-0.23558290151094785</v>
      </c>
      <c r="D27" s="8"/>
      <c r="E27" s="9">
        <v>-17169.221659086645</v>
      </c>
      <c r="F27" s="10">
        <v>-0.42037125171750478</v>
      </c>
    </row>
    <row r="28" spans="1:6" x14ac:dyDescent="0.35">
      <c r="A28" s="8" t="s">
        <v>26</v>
      </c>
      <c r="B28" s="9">
        <v>-5948.225939899683</v>
      </c>
      <c r="C28" s="10">
        <v>-0.14543536171229413</v>
      </c>
      <c r="D28" s="8"/>
      <c r="E28" s="9">
        <v>-14599.653223007917</v>
      </c>
      <c r="F28" s="10">
        <v>-0.35696455864587195</v>
      </c>
    </row>
    <row r="29" spans="1:6" x14ac:dyDescent="0.35">
      <c r="A29" s="8" t="s">
        <v>27</v>
      </c>
      <c r="B29" s="9">
        <v>-27354.769153654575</v>
      </c>
      <c r="C29" s="10">
        <v>-0.19296262558300534</v>
      </c>
      <c r="D29" s="8"/>
      <c r="E29" s="9">
        <v>-55686.402344256639</v>
      </c>
      <c r="F29" s="10">
        <v>-0.39281612450324077</v>
      </c>
    </row>
    <row r="30" spans="1:6" x14ac:dyDescent="0.35">
      <c r="A30" s="8" t="s">
        <v>28</v>
      </c>
      <c r="B30" s="9">
        <v>-5572.9384708106518</v>
      </c>
      <c r="C30" s="10">
        <v>-0.20224632084056965</v>
      </c>
      <c r="D30" s="8"/>
      <c r="E30" s="9">
        <v>-12146.46831035614</v>
      </c>
      <c r="F30" s="10">
        <v>-0.4408048895287302</v>
      </c>
    </row>
    <row r="31" spans="1:6" x14ac:dyDescent="0.35">
      <c r="A31" s="8" t="s">
        <v>29</v>
      </c>
      <c r="B31" s="9">
        <v>-56539.275261059403</v>
      </c>
      <c r="C31" s="10">
        <v>-0.20665375866850363</v>
      </c>
      <c r="D31" s="8"/>
      <c r="E31" s="9">
        <v>-129238.06565904617</v>
      </c>
      <c r="F31" s="10">
        <v>-0.4723713190197748</v>
      </c>
    </row>
    <row r="32" spans="1:6" x14ac:dyDescent="0.35">
      <c r="A32" s="8" t="s">
        <v>30</v>
      </c>
      <c r="B32" s="9">
        <v>-26996.367687940598</v>
      </c>
      <c r="C32" s="10">
        <v>-0.2204019200154112</v>
      </c>
      <c r="D32" s="8"/>
      <c r="E32" s="9">
        <v>-51301.955035090446</v>
      </c>
      <c r="F32" s="10">
        <v>-0.41883595308005594</v>
      </c>
    </row>
    <row r="33" spans="1:6" x14ac:dyDescent="0.35">
      <c r="A33" s="8" t="s">
        <v>31</v>
      </c>
      <c r="B33" s="9">
        <v>-268585.77630445361</v>
      </c>
      <c r="C33" s="10">
        <v>-0.25027303915535304</v>
      </c>
      <c r="D33" s="8"/>
      <c r="E33" s="9">
        <v>-537750.43662265688</v>
      </c>
      <c r="F33" s="10">
        <v>-0.50108549280775427</v>
      </c>
    </row>
    <row r="34" spans="1:6" x14ac:dyDescent="0.35">
      <c r="A34" s="8" t="s">
        <v>32</v>
      </c>
      <c r="B34" s="9">
        <v>-59501.002953335643</v>
      </c>
      <c r="C34" s="10">
        <v>-0.16508035442854116</v>
      </c>
      <c r="D34" s="8"/>
      <c r="E34" s="9">
        <v>-135851.76502178609</v>
      </c>
      <c r="F34" s="10">
        <v>-0.37690889911767622</v>
      </c>
    </row>
    <row r="35" spans="1:6" x14ac:dyDescent="0.35">
      <c r="A35" s="8" t="s">
        <v>33</v>
      </c>
      <c r="B35" s="9">
        <v>-2839.7213113903999</v>
      </c>
      <c r="C35" s="10">
        <v>-0.17949916860608722</v>
      </c>
      <c r="D35" s="8"/>
      <c r="E35" s="9">
        <v>-6406.8539364039898</v>
      </c>
      <c r="F35" s="10">
        <v>-0.40497810484158803</v>
      </c>
    </row>
    <row r="36" spans="1:6" x14ac:dyDescent="0.35">
      <c r="A36" s="8" t="s">
        <v>34</v>
      </c>
      <c r="B36" s="9">
        <v>-77076.922616578639</v>
      </c>
      <c r="C36" s="10">
        <v>-0.20094082120559131</v>
      </c>
      <c r="D36" s="8"/>
      <c r="E36" s="9">
        <v>-175296.92718490958</v>
      </c>
      <c r="F36" s="10">
        <v>-0.45700200925998058</v>
      </c>
    </row>
    <row r="37" spans="1:6" x14ac:dyDescent="0.35">
      <c r="A37" s="8" t="s">
        <v>35</v>
      </c>
      <c r="B37" s="9">
        <v>-19080.440387204289</v>
      </c>
      <c r="C37" s="10">
        <v>-0.18586116538990377</v>
      </c>
      <c r="D37" s="8"/>
      <c r="E37" s="9">
        <v>-41264.441887259483</v>
      </c>
      <c r="F37" s="10">
        <v>-0.40195389114149027</v>
      </c>
    </row>
    <row r="38" spans="1:6" x14ac:dyDescent="0.35">
      <c r="A38" s="8" t="s">
        <v>36</v>
      </c>
      <c r="B38" s="9">
        <v>-52225.321162611246</v>
      </c>
      <c r="C38" s="10">
        <v>-0.18208586294929441</v>
      </c>
      <c r="D38" s="8"/>
      <c r="E38" s="9">
        <v>-122201.27922844887</v>
      </c>
      <c r="F38" s="10">
        <v>-0.42606009664426253</v>
      </c>
    </row>
    <row r="39" spans="1:6" x14ac:dyDescent="0.35">
      <c r="A39" s="8" t="s">
        <v>37</v>
      </c>
      <c r="B39" s="9">
        <v>-72626.898762686178</v>
      </c>
      <c r="C39" s="10">
        <v>-0.17759552836554879</v>
      </c>
      <c r="D39" s="8"/>
      <c r="E39" s="9">
        <v>-164375.81738464534</v>
      </c>
      <c r="F39" s="10">
        <v>-0.40195038802817995</v>
      </c>
    </row>
    <row r="40" spans="1:6" x14ac:dyDescent="0.35">
      <c r="A40" s="8" t="s">
        <v>38</v>
      </c>
      <c r="B40" s="9">
        <v>-11366.305077344179</v>
      </c>
      <c r="C40" s="10">
        <v>-0.23194277974879673</v>
      </c>
      <c r="D40" s="8"/>
      <c r="E40" s="9">
        <v>-25085.389194577932</v>
      </c>
      <c r="F40" s="10">
        <v>-0.51189677395412136</v>
      </c>
    </row>
    <row r="41" spans="1:6" x14ac:dyDescent="0.35">
      <c r="A41" s="8" t="s">
        <v>39</v>
      </c>
      <c r="B41" s="9">
        <v>-2820.9086714684963</v>
      </c>
      <c r="C41" s="10">
        <v>-0.16202272869439241</v>
      </c>
      <c r="D41" s="8"/>
      <c r="E41" s="9">
        <v>-6420.9722878932953</v>
      </c>
      <c r="F41" s="10">
        <v>-0.3687972820523715</v>
      </c>
    </row>
    <row r="42" spans="1:6" x14ac:dyDescent="0.35">
      <c r="A42" s="8" t="s">
        <v>40</v>
      </c>
      <c r="B42" s="9">
        <v>-4879.0862203128636</v>
      </c>
      <c r="C42" s="10">
        <v>-0.13283996187985753</v>
      </c>
      <c r="D42" s="8"/>
      <c r="E42" s="9">
        <v>-10636.726055890322</v>
      </c>
      <c r="F42" s="10">
        <v>-0.28959977749693311</v>
      </c>
    </row>
    <row r="43" spans="1:6" x14ac:dyDescent="0.35">
      <c r="A43" s="8" t="s">
        <v>41</v>
      </c>
      <c r="B43" s="9">
        <v>-6496.5906827747822</v>
      </c>
      <c r="C43" s="10">
        <v>-0.23105109448422875</v>
      </c>
      <c r="D43" s="8"/>
      <c r="E43" s="9">
        <v>-16886.32630687952</v>
      </c>
      <c r="F43" s="10">
        <v>-0.60056179703104051</v>
      </c>
    </row>
    <row r="44" spans="1:6" x14ac:dyDescent="0.35">
      <c r="A44" s="8" t="s">
        <v>42</v>
      </c>
      <c r="B44" s="9">
        <v>-86300.213031947613</v>
      </c>
      <c r="C44" s="10">
        <v>-0.28116759764255544</v>
      </c>
      <c r="D44" s="8"/>
      <c r="E44" s="9">
        <v>-155267.60928492248</v>
      </c>
      <c r="F44" s="10">
        <v>-0.50586457623439962</v>
      </c>
    </row>
    <row r="45" spans="1:6" x14ac:dyDescent="0.35">
      <c r="A45" s="8" t="s">
        <v>43</v>
      </c>
      <c r="B45" s="9">
        <v>-81432.425573296845</v>
      </c>
      <c r="C45" s="10">
        <v>-0.21826719396956903</v>
      </c>
      <c r="D45" s="8"/>
      <c r="E45" s="9">
        <v>-179476.00945407897</v>
      </c>
      <c r="F45" s="10">
        <v>-0.48105806369647708</v>
      </c>
    </row>
    <row r="46" spans="1:6" x14ac:dyDescent="0.35">
      <c r="A46" s="8" t="s">
        <v>44</v>
      </c>
      <c r="B46" s="9">
        <v>-16058.346541106701</v>
      </c>
      <c r="C46" s="10">
        <v>-0.20972734130459725</v>
      </c>
      <c r="D46" s="8"/>
      <c r="E46" s="9">
        <v>-34905.35582998395</v>
      </c>
      <c r="F46" s="10">
        <v>-0.45587554464427066</v>
      </c>
    </row>
    <row r="47" spans="1:6" x14ac:dyDescent="0.35">
      <c r="A47" s="8" t="s">
        <v>45</v>
      </c>
      <c r="B47" s="9">
        <v>-12003.027311831713</v>
      </c>
      <c r="C47" s="10">
        <v>-0.08</v>
      </c>
      <c r="D47" s="8"/>
      <c r="E47" s="9">
        <v>-33684.980030909181</v>
      </c>
      <c r="F47" s="10">
        <v>-0.21</v>
      </c>
    </row>
    <row r="48" spans="1:6" x14ac:dyDescent="0.35">
      <c r="A48" s="8"/>
      <c r="B48" s="9"/>
      <c r="C48" s="10"/>
      <c r="D48" s="8"/>
      <c r="E48" s="9"/>
      <c r="F48" s="10"/>
    </row>
    <row r="49" spans="1:6" x14ac:dyDescent="0.35">
      <c r="A49" s="8" t="s">
        <v>48</v>
      </c>
      <c r="B49" s="9"/>
      <c r="C49" s="10"/>
      <c r="D49" s="8"/>
      <c r="E49" s="9"/>
      <c r="F49" s="10"/>
    </row>
    <row r="50" spans="1:6" x14ac:dyDescent="0.35">
      <c r="A50" s="8"/>
      <c r="B50" s="9"/>
      <c r="C50" s="10"/>
      <c r="D50" s="8"/>
      <c r="E50" s="9"/>
      <c r="F50" s="10"/>
    </row>
    <row r="51" spans="1:6" x14ac:dyDescent="0.35">
      <c r="A51" s="8" t="s">
        <v>46</v>
      </c>
      <c r="B51" s="9"/>
      <c r="C51" s="10"/>
      <c r="D51" s="8"/>
      <c r="E51" s="9"/>
      <c r="F51" s="10"/>
    </row>
  </sheetData>
  <mergeCells count="3">
    <mergeCell ref="A3:A4"/>
    <mergeCell ref="B3:C3"/>
    <mergeCell ref="E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Methodology</vt:lpstr>
      <vt:lpstr>Medicaid</vt:lpstr>
      <vt:lpstr>A14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Buettgens, Matthew</dc:creator>
  <cp:lastModifiedBy>Carter, Jamie</cp:lastModifiedBy>
  <cp:lastPrinted>2026-09-11T14:53:18Z</cp:lastPrinted>
  <dcterms:created xsi:type="dcterms:W3CDTF">2026-08-28T12:44:10Z</dcterms:created>
  <dcterms:modified xsi:type="dcterms:W3CDTF">2026-09-11T15:43:17Z</dcterms:modified>
</cp:coreProperties>
</file>